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thena3.iris-group.it\edd\listini_price_lists\ACTIVE\"/>
    </mc:Choice>
  </mc:AlternateContent>
  <xr:revisionPtr revIDLastSave="0" documentId="13_ncr:1_{C957214C-E1F3-410D-B2CB-0F7C92A30F78}" xr6:coauthVersionLast="45" xr6:coauthVersionMax="45" xr10:uidLastSave="{00000000-0000-0000-0000-000000000000}"/>
  <bookViews>
    <workbookView xWindow="-12360" yWindow="2385" windowWidth="28770" windowHeight="15270" xr2:uid="{00000000-000D-0000-FFFF-FFFF00000000}"/>
  </bookViews>
  <sheets>
    <sheet name="Sheet1" sheetId="1" r:id="rId1"/>
  </sheets>
  <definedNames>
    <definedName name="_xlnm._FilterDatabase" localSheetId="0" hidden="1">Sheet1!$A$1:$AG$111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111" i="1" l="1"/>
  <c r="AB111" i="1"/>
  <c r="AC110" i="1"/>
  <c r="AB110" i="1"/>
  <c r="AC109" i="1"/>
  <c r="AB109" i="1"/>
  <c r="AC108" i="1"/>
  <c r="AB108" i="1"/>
  <c r="AC107" i="1"/>
  <c r="AB107" i="1"/>
  <c r="AC106" i="1"/>
  <c r="AB106" i="1"/>
  <c r="AC105" i="1"/>
  <c r="AB105" i="1"/>
  <c r="AC104" i="1"/>
  <c r="AB104" i="1"/>
  <c r="AC103" i="1"/>
  <c r="AB103" i="1"/>
  <c r="AC102" i="1"/>
  <c r="AB102" i="1"/>
  <c r="AC101" i="1"/>
  <c r="AB101" i="1"/>
  <c r="AC100" i="1"/>
  <c r="AB100" i="1"/>
  <c r="AC99" i="1"/>
  <c r="AB99" i="1"/>
  <c r="AC98" i="1"/>
  <c r="AB98" i="1"/>
  <c r="AC97" i="1"/>
  <c r="AB97" i="1"/>
  <c r="AC96" i="1"/>
  <c r="AB96" i="1"/>
  <c r="AC95" i="1"/>
  <c r="AB95" i="1"/>
  <c r="AC94" i="1"/>
  <c r="AB94" i="1"/>
  <c r="AC93" i="1"/>
  <c r="AB93" i="1"/>
  <c r="AC92" i="1"/>
  <c r="AB92" i="1"/>
  <c r="AC91" i="1"/>
  <c r="AB91" i="1"/>
  <c r="AC90" i="1"/>
  <c r="AB90" i="1"/>
  <c r="AC89" i="1"/>
  <c r="AB89" i="1"/>
  <c r="AC88" i="1"/>
  <c r="AB88" i="1"/>
  <c r="AC87" i="1"/>
  <c r="AB87" i="1"/>
  <c r="AC86" i="1"/>
  <c r="AB86" i="1"/>
  <c r="AC85" i="1"/>
  <c r="AB85" i="1"/>
  <c r="AC84" i="1"/>
  <c r="AB84" i="1"/>
  <c r="AC59" i="1"/>
  <c r="AB59" i="1"/>
  <c r="AC58" i="1"/>
  <c r="AB58" i="1"/>
  <c r="AC57" i="1"/>
  <c r="AB57" i="1"/>
  <c r="AC54" i="1"/>
  <c r="AB54" i="1"/>
  <c r="AC53" i="1"/>
  <c r="AB53" i="1"/>
  <c r="AC52" i="1"/>
  <c r="AB52" i="1"/>
  <c r="AC51" i="1"/>
  <c r="AB51" i="1"/>
  <c r="AC50" i="1"/>
  <c r="AB50" i="1"/>
  <c r="AC49" i="1"/>
  <c r="AB49" i="1"/>
  <c r="AC48" i="1"/>
  <c r="AB48" i="1"/>
  <c r="AC47" i="1"/>
  <c r="AB47" i="1"/>
  <c r="AC46" i="1"/>
  <c r="AB46" i="1"/>
  <c r="AC45" i="1"/>
  <c r="AB45" i="1"/>
  <c r="AC44" i="1"/>
  <c r="AB44" i="1"/>
  <c r="AC43" i="1"/>
  <c r="AB43" i="1"/>
  <c r="AC42" i="1"/>
  <c r="AB42" i="1"/>
  <c r="AC41" i="1"/>
  <c r="AB41" i="1"/>
  <c r="AC40" i="1"/>
  <c r="AB40" i="1"/>
  <c r="AC39" i="1"/>
  <c r="AB39" i="1"/>
  <c r="AC38" i="1"/>
  <c r="AB38" i="1"/>
  <c r="AC37" i="1"/>
  <c r="AB37" i="1"/>
  <c r="AC36" i="1"/>
  <c r="AB36" i="1"/>
  <c r="AC35" i="1"/>
  <c r="AB35" i="1"/>
  <c r="AC83" i="1"/>
  <c r="AB83" i="1"/>
  <c r="AC82" i="1"/>
  <c r="AB82" i="1"/>
  <c r="AC81" i="1"/>
  <c r="AB81" i="1"/>
  <c r="AC80" i="1"/>
  <c r="AB80" i="1"/>
  <c r="AC79" i="1"/>
  <c r="AB79" i="1"/>
  <c r="AC78" i="1"/>
  <c r="AB78" i="1"/>
  <c r="AC77" i="1"/>
  <c r="AB77" i="1"/>
  <c r="AC76" i="1"/>
  <c r="AB76" i="1"/>
  <c r="AC75" i="1"/>
  <c r="AB75" i="1"/>
  <c r="AC74" i="1"/>
  <c r="AB74" i="1"/>
  <c r="AC73" i="1"/>
  <c r="AB73" i="1"/>
  <c r="AC72" i="1"/>
  <c r="AB72" i="1"/>
  <c r="AC71" i="1"/>
  <c r="AB71" i="1"/>
  <c r="AC70" i="1"/>
  <c r="AB70" i="1"/>
  <c r="AC69" i="1"/>
  <c r="AB69" i="1"/>
  <c r="AC68" i="1"/>
  <c r="AB68" i="1"/>
  <c r="AC67" i="1"/>
  <c r="AB67" i="1"/>
  <c r="AC66" i="1"/>
  <c r="AB66" i="1"/>
  <c r="AC65" i="1"/>
  <c r="AB65" i="1"/>
  <c r="AC64" i="1"/>
  <c r="AB64" i="1"/>
  <c r="AC63" i="1"/>
  <c r="AB63" i="1"/>
  <c r="AC62" i="1"/>
  <c r="AB62" i="1"/>
  <c r="AC61" i="1"/>
  <c r="AB61" i="1"/>
  <c r="AC60" i="1"/>
  <c r="AB60" i="1"/>
  <c r="AC34" i="1"/>
  <c r="AB34" i="1"/>
  <c r="AC33" i="1"/>
  <c r="AB33" i="1"/>
  <c r="AC32" i="1"/>
  <c r="AB32" i="1"/>
  <c r="AC31" i="1"/>
  <c r="AB31" i="1"/>
  <c r="AC30" i="1"/>
  <c r="AB30" i="1"/>
  <c r="AC19" i="1"/>
  <c r="AB19" i="1"/>
  <c r="AC18" i="1"/>
  <c r="AB18" i="1"/>
  <c r="AC17" i="1"/>
  <c r="AB17" i="1"/>
  <c r="AC16" i="1"/>
  <c r="AB16" i="1"/>
  <c r="AC15" i="1"/>
  <c r="AB15" i="1"/>
  <c r="AC56" i="1"/>
  <c r="AB56" i="1"/>
  <c r="AC29" i="1"/>
  <c r="AB29" i="1"/>
  <c r="AC28" i="1"/>
  <c r="AB28" i="1"/>
  <c r="AC27" i="1"/>
  <c r="AB27" i="1"/>
  <c r="AC26" i="1"/>
  <c r="AB26" i="1"/>
  <c r="AC25" i="1"/>
  <c r="AB25" i="1"/>
  <c r="AC14" i="1"/>
  <c r="AB14" i="1"/>
  <c r="AC13" i="1"/>
  <c r="AB13" i="1"/>
  <c r="AC12" i="1"/>
  <c r="AB12" i="1"/>
  <c r="AC11" i="1"/>
  <c r="AB11" i="1"/>
  <c r="AC10" i="1"/>
  <c r="AB10" i="1"/>
  <c r="AC9" i="1"/>
  <c r="AB9" i="1"/>
  <c r="AC8" i="1"/>
  <c r="AB8" i="1"/>
  <c r="AC7" i="1"/>
  <c r="AB7" i="1"/>
  <c r="AC6" i="1"/>
  <c r="AB6" i="1"/>
  <c r="AC5" i="1"/>
  <c r="AB5" i="1"/>
  <c r="AC4" i="1"/>
  <c r="AB4" i="1"/>
  <c r="AC3" i="1"/>
  <c r="AB3" i="1"/>
  <c r="AC2" i="1"/>
  <c r="AB2" i="1"/>
  <c r="AC24" i="1"/>
  <c r="AB24" i="1"/>
  <c r="AC23" i="1"/>
  <c r="AB23" i="1"/>
  <c r="AC22" i="1"/>
  <c r="AB22" i="1"/>
  <c r="AC21" i="1"/>
  <c r="AB21" i="1"/>
  <c r="AC20" i="1"/>
  <c r="AB20" i="1"/>
  <c r="AC55" i="1"/>
  <c r="AB55" i="1"/>
</calcChain>
</file>

<file path=xl/sharedStrings.xml><?xml version="1.0" encoding="utf-8"?>
<sst xmlns="http://schemas.openxmlformats.org/spreadsheetml/2006/main" count="2146" uniqueCount="532">
  <si>
    <t>code</t>
  </si>
  <si>
    <t>size"cm"</t>
  </si>
  <si>
    <t>size"inch"</t>
  </si>
  <si>
    <t>description</t>
  </si>
  <si>
    <t>description mktg</t>
  </si>
  <si>
    <t>product name</t>
  </si>
  <si>
    <t>product description</t>
  </si>
  <si>
    <t>surfaces</t>
  </si>
  <si>
    <t>surfaces mktg</t>
  </si>
  <si>
    <t>sq</t>
  </si>
  <si>
    <t>thickness "mm"</t>
  </si>
  <si>
    <t>collection code</t>
  </si>
  <si>
    <t>collection</t>
  </si>
  <si>
    <t>collection mktg</t>
  </si>
  <si>
    <t>UM</t>
  </si>
  <si>
    <t>price</t>
  </si>
  <si>
    <t>value</t>
  </si>
  <si>
    <t>price code</t>
  </si>
  <si>
    <t>pcs/box</t>
  </si>
  <si>
    <t>mq/box</t>
  </si>
  <si>
    <t>kg/box</t>
  </si>
  <si>
    <t>kg/UM</t>
  </si>
  <si>
    <t>kg/pall</t>
  </si>
  <si>
    <t>box/pall</t>
  </si>
  <si>
    <t>mq/pall</t>
  </si>
  <si>
    <t>EAN</t>
  </si>
  <si>
    <t>customs dogana</t>
  </si>
  <si>
    <t>pdf</t>
  </si>
  <si>
    <t>image</t>
  </si>
  <si>
    <t>validity_x000D_</t>
  </si>
  <si>
    <t>EUR</t>
  </si>
  <si>
    <t>31/12/9999_x000D_</t>
  </si>
  <si>
    <t>120X30</t>
  </si>
  <si>
    <t>48X12</t>
  </si>
  <si>
    <t>sq.</t>
  </si>
  <si>
    <t>MQ</t>
  </si>
  <si>
    <t>69072100</t>
  </si>
  <si>
    <t>120X60</t>
  </si>
  <si>
    <t>48X24</t>
  </si>
  <si>
    <t>60X30</t>
  </si>
  <si>
    <t>24X12</t>
  </si>
  <si>
    <t>60X60</t>
  </si>
  <si>
    <t>24X24</t>
  </si>
  <si>
    <t>300X150</t>
  </si>
  <si>
    <t>IAS0161530</t>
  </si>
  <si>
    <t>300X150 SQ.UNI ICE ACT.6MM</t>
  </si>
  <si>
    <t>uni ice active sq.</t>
  </si>
  <si>
    <t>uni ice</t>
  </si>
  <si>
    <t>ACTIVE</t>
  </si>
  <si>
    <t>active</t>
  </si>
  <si>
    <t>645</t>
  </si>
  <si>
    <t>UNI ACTIVE</t>
  </si>
  <si>
    <t>uni active</t>
  </si>
  <si>
    <t xml:space="preserve">   209,20</t>
  </si>
  <si>
    <t>8014701581340</t>
  </si>
  <si>
    <t>IAS100219M6</t>
  </si>
  <si>
    <t>100X100</t>
  </si>
  <si>
    <t>40X40</t>
  </si>
  <si>
    <t>100X100 SQ.BAS.BIANCO ACT.6M</t>
  </si>
  <si>
    <t>basalto bianco active sq.</t>
  </si>
  <si>
    <t>basalto bianco</t>
  </si>
  <si>
    <t>642</t>
  </si>
  <si>
    <t>PIETRA DI BASALTO ACTIVE</t>
  </si>
  <si>
    <t>pietra di basalto active</t>
  </si>
  <si>
    <t xml:space="preserve">   113,25</t>
  </si>
  <si>
    <t>8014701581388</t>
  </si>
  <si>
    <t>IAS100220M6</t>
  </si>
  <si>
    <t>100X100 SQ.BAS.BEIGE ACT.6MM</t>
  </si>
  <si>
    <t>basalto beige active sq.</t>
  </si>
  <si>
    <t>basalto beige</t>
  </si>
  <si>
    <t>8014701581395</t>
  </si>
  <si>
    <t>IAS100221M6</t>
  </si>
  <si>
    <t>100X100 SQ.BAS.MORO ACT.6MM</t>
  </si>
  <si>
    <t>basalto moro active sq.</t>
  </si>
  <si>
    <t>basalto moro</t>
  </si>
  <si>
    <t>8014701581401</t>
  </si>
  <si>
    <t>IAS100222M6</t>
  </si>
  <si>
    <t>100X100 SQ.BAS.GRIGIO ACT.6M</t>
  </si>
  <si>
    <t>basalto grigio active sq.</t>
  </si>
  <si>
    <t>basalto grigio</t>
  </si>
  <si>
    <t>8014701581418</t>
  </si>
  <si>
    <t>IAS100223M6</t>
  </si>
  <si>
    <t>100X100 SQ.BAS.NERO ACT.6MM</t>
  </si>
  <si>
    <t>basalto nero active sq.</t>
  </si>
  <si>
    <t>basalto nero</t>
  </si>
  <si>
    <t>8014701581425</t>
  </si>
  <si>
    <t>IAS192X860</t>
  </si>
  <si>
    <t>60X60 SQ.CALAC.STATUAR.ACT</t>
  </si>
  <si>
    <t>calacatta statuario active sq.</t>
  </si>
  <si>
    <t>calacatta statuario</t>
  </si>
  <si>
    <t>644</t>
  </si>
  <si>
    <t>MARBLE ACTIVE</t>
  </si>
  <si>
    <t>marble active</t>
  </si>
  <si>
    <t xml:space="preserve">    87,20</t>
  </si>
  <si>
    <t>8014701580916</t>
  </si>
  <si>
    <t>IAS192X864</t>
  </si>
  <si>
    <t>60X120 SQ.CALAC.STATUAR.ACT</t>
  </si>
  <si>
    <t xml:space="preserve">    92,55</t>
  </si>
  <si>
    <t>8014701580794</t>
  </si>
  <si>
    <t>IAS192X899</t>
  </si>
  <si>
    <t>60X9</t>
  </si>
  <si>
    <t>24X4</t>
  </si>
  <si>
    <t>9X60 BATT.CAL.STATUAR.ACT</t>
  </si>
  <si>
    <t>calacatta statuario battiscopa active</t>
  </si>
  <si>
    <t>battiscopa</t>
  </si>
  <si>
    <t>PZ</t>
  </si>
  <si>
    <t xml:space="preserve">    12,10</t>
  </si>
  <si>
    <t>8014701580947</t>
  </si>
  <si>
    <t>IAS192X8G36</t>
  </si>
  <si>
    <t>30X60 GR.CALAC.STATUAR.ACT</t>
  </si>
  <si>
    <t>calacatta statuario gradino active</t>
  </si>
  <si>
    <t>gradino</t>
  </si>
  <si>
    <t xml:space="preserve">    33,25</t>
  </si>
  <si>
    <t>8014701580978</t>
  </si>
  <si>
    <t>IAS194X860</t>
  </si>
  <si>
    <t>60X60 SQ.PIETRA GREY ACT.</t>
  </si>
  <si>
    <t>pietra grey active sq.</t>
  </si>
  <si>
    <t>pietra grey</t>
  </si>
  <si>
    <t>8014701580886</t>
  </si>
  <si>
    <t>IAS194X864</t>
  </si>
  <si>
    <t>60X120 SQ.PIETRA GREY ACT.</t>
  </si>
  <si>
    <t>8014701580824</t>
  </si>
  <si>
    <t>IAS194X899</t>
  </si>
  <si>
    <t>9X60 BATT.PIETRA GREY ACT</t>
  </si>
  <si>
    <t>pietra grey battiscopa active</t>
  </si>
  <si>
    <t>8014701580954</t>
  </si>
  <si>
    <t>IAS194X8G36</t>
  </si>
  <si>
    <t>30X60 GR.PIETRA GREY ACT.</t>
  </si>
  <si>
    <t>pietra grey gradino active</t>
  </si>
  <si>
    <t>8014701580985</t>
  </si>
  <si>
    <t>IAS195X860</t>
  </si>
  <si>
    <t>60X60 SQ.CALACATTA ACT.</t>
  </si>
  <si>
    <t>calacatta active sq.</t>
  </si>
  <si>
    <t>calacatta</t>
  </si>
  <si>
    <t xml:space="preserve">    72,95</t>
  </si>
  <si>
    <t>8014701582064</t>
  </si>
  <si>
    <t>IAS195X864</t>
  </si>
  <si>
    <t>60X120 SQ.CALACATTA ACT.</t>
  </si>
  <si>
    <t xml:space="preserve">    83,95</t>
  </si>
  <si>
    <t>8014701580763</t>
  </si>
  <si>
    <t>IAS195X899</t>
  </si>
  <si>
    <t>9X60 BATT.CALACATTA ACT.</t>
  </si>
  <si>
    <t>calacatta battiscopa active</t>
  </si>
  <si>
    <t>8014701582088</t>
  </si>
  <si>
    <t>IAS195X8G36</t>
  </si>
  <si>
    <t>30X60 GR.CALACATTA ACT.</t>
  </si>
  <si>
    <t>calacatta gradino active</t>
  </si>
  <si>
    <t>8014701582095</t>
  </si>
  <si>
    <t>IAS2661530</t>
  </si>
  <si>
    <t>300X150 SQ.CALAC.STAT.ACT.6M</t>
  </si>
  <si>
    <t>8014701581289</t>
  </si>
  <si>
    <t>IAS310219M6</t>
  </si>
  <si>
    <t>300X100</t>
  </si>
  <si>
    <t>120X40</t>
  </si>
  <si>
    <t>300X100 SQ.BAS.BIANCO ACT.6M</t>
  </si>
  <si>
    <t xml:space="preserve">   121,25</t>
  </si>
  <si>
    <t>8014701581432</t>
  </si>
  <si>
    <t>IAS310220M6</t>
  </si>
  <si>
    <t>300X100 SQ.BAS.BEIGE ACT.6MM</t>
  </si>
  <si>
    <t>8014701581449</t>
  </si>
  <si>
    <t>IAS310221M6</t>
  </si>
  <si>
    <t>300X100 SQ.BAS.MORO ACT.6MM</t>
  </si>
  <si>
    <t>8014701581456</t>
  </si>
  <si>
    <t>IAS310222M6</t>
  </si>
  <si>
    <t>300X100 SQ.BAS.GRIGIO ACT.6M</t>
  </si>
  <si>
    <t>8014701581463</t>
  </si>
  <si>
    <t>IAS310223M6</t>
  </si>
  <si>
    <t>300X100 SQ.BAS.NERO ACT.6MM</t>
  </si>
  <si>
    <t>8014701581470</t>
  </si>
  <si>
    <t>IAS3215505GST</t>
  </si>
  <si>
    <t>320X150</t>
  </si>
  <si>
    <t>128X60</t>
  </si>
  <si>
    <t>328X154 UNI ICE ACT.STU.12MM</t>
  </si>
  <si>
    <t>uni ice stuoiato active</t>
  </si>
  <si>
    <t>stuoiato</t>
  </si>
  <si>
    <t xml:space="preserve">   281,00</t>
  </si>
  <si>
    <t>8014701581531</t>
  </si>
  <si>
    <t>IAS3215506G</t>
  </si>
  <si>
    <t>328X154 CALACATTA ACT.12MM</t>
  </si>
  <si>
    <t>calacatta active</t>
  </si>
  <si>
    <t xml:space="preserve">   265,25</t>
  </si>
  <si>
    <t>8014701581500</t>
  </si>
  <si>
    <t>IAS3215507GST</t>
  </si>
  <si>
    <t>328X154 CALACAT.STAT.ACT.STU 12MM</t>
  </si>
  <si>
    <t>calacatta statuario stuoiato active</t>
  </si>
  <si>
    <t xml:space="preserve">   292,15</t>
  </si>
  <si>
    <t>8014701581524</t>
  </si>
  <si>
    <t>IAS3215512G</t>
  </si>
  <si>
    <t>328X154 PIETRA GREY ACT.12MM</t>
  </si>
  <si>
    <t>pietra grey active</t>
  </si>
  <si>
    <t>8014701581517</t>
  </si>
  <si>
    <t>IAS3261530</t>
  </si>
  <si>
    <t>300X150 SQ.PIETRA GREY ACT.6 MM</t>
  </si>
  <si>
    <t>8014701581296</t>
  </si>
  <si>
    <t>IAS461530</t>
  </si>
  <si>
    <t>300X150 SQ.CALACATTA ACT.6MM</t>
  </si>
  <si>
    <t xml:space="preserve">   193,55</t>
  </si>
  <si>
    <t>8014701581272</t>
  </si>
  <si>
    <t>IAS575338</t>
  </si>
  <si>
    <t>75X25</t>
  </si>
  <si>
    <t>30X10</t>
  </si>
  <si>
    <t>75X25 SQ.BASALTO BEIGE ACT</t>
  </si>
  <si>
    <t xml:space="preserve">    65,40</t>
  </si>
  <si>
    <t>8014701582767</t>
  </si>
  <si>
    <t>69072300</t>
  </si>
  <si>
    <t>IAS575339</t>
  </si>
  <si>
    <t>75X25 SQ.BASAL.BIANCO ACT.</t>
  </si>
  <si>
    <t>8014701582804</t>
  </si>
  <si>
    <t>IAS575340</t>
  </si>
  <si>
    <t>75X25 SQ.BASAL.GRIGIO ACT.</t>
  </si>
  <si>
    <t>8014701582835</t>
  </si>
  <si>
    <t>IAS575341</t>
  </si>
  <si>
    <t>75X25 SQ.BASALTO MORO ACT.</t>
  </si>
  <si>
    <t>8014701582859</t>
  </si>
  <si>
    <t>IAS575342</t>
  </si>
  <si>
    <t>75X25 SQ.BASALTO NERO ACT.</t>
  </si>
  <si>
    <t>8014701582880</t>
  </si>
  <si>
    <t>IAS575343</t>
  </si>
  <si>
    <t>75X25 SQ.URBAN WHITE ACT.</t>
  </si>
  <si>
    <t>urban white active sq.</t>
  </si>
  <si>
    <t>urban white</t>
  </si>
  <si>
    <t>643</t>
  </si>
  <si>
    <t>URBAN ACTIVE</t>
  </si>
  <si>
    <t>urban active</t>
  </si>
  <si>
    <t>8014701582927</t>
  </si>
  <si>
    <t>IAS575344</t>
  </si>
  <si>
    <t>75X25 SQ.URBAN IVORY ACT.</t>
  </si>
  <si>
    <t>urban ivory active sq.</t>
  </si>
  <si>
    <t>urban ivory</t>
  </si>
  <si>
    <t>8014701582958</t>
  </si>
  <si>
    <t>IAS575345</t>
  </si>
  <si>
    <t>75X25 SQ.URBAN GREY ACT.</t>
  </si>
  <si>
    <t>urban grey active sq.</t>
  </si>
  <si>
    <t>urban grey</t>
  </si>
  <si>
    <t>8014701582989</t>
  </si>
  <si>
    <t>IAS575346</t>
  </si>
  <si>
    <t>75X25 SQ.URBAN DOVE ACT.</t>
  </si>
  <si>
    <t>urban dove active sq.</t>
  </si>
  <si>
    <t>urban dove</t>
  </si>
  <si>
    <t>8014701583016</t>
  </si>
  <si>
    <t>IAS575347</t>
  </si>
  <si>
    <t>75X25 SQ.URBAN AMARAN.ACT.</t>
  </si>
  <si>
    <t>urban amaranth active sq.</t>
  </si>
  <si>
    <t>urban amaranth</t>
  </si>
  <si>
    <t>8014701583047</t>
  </si>
  <si>
    <t>IAS575348</t>
  </si>
  <si>
    <t>75X25 SQ.URBAN INDIGO ACT.</t>
  </si>
  <si>
    <t>urban indigo active sq.</t>
  </si>
  <si>
    <t>urban indigo</t>
  </si>
  <si>
    <t>8014701583078</t>
  </si>
  <si>
    <t>IAS575349</t>
  </si>
  <si>
    <t>75X25 SQ.URBAN GREEN ACT.</t>
  </si>
  <si>
    <t>urban green active sq.</t>
  </si>
  <si>
    <t>urban green</t>
  </si>
  <si>
    <t>8014701583108</t>
  </si>
  <si>
    <t>IAS575350</t>
  </si>
  <si>
    <t>75X25 SQ.URBAN PINK ACT.</t>
  </si>
  <si>
    <t>urban pink active sq.</t>
  </si>
  <si>
    <t>urban pink</t>
  </si>
  <si>
    <t>8014701583139</t>
  </si>
  <si>
    <t>IAS575351</t>
  </si>
  <si>
    <t>75X25 SQ.UR.FRAME WHIT.ACT</t>
  </si>
  <si>
    <t>urban white frame active sq.</t>
  </si>
  <si>
    <t>frame</t>
  </si>
  <si>
    <t xml:space="preserve">    71,90</t>
  </si>
  <si>
    <t>8014701583160</t>
  </si>
  <si>
    <t>IAS575352</t>
  </si>
  <si>
    <t>75X25 SQ.UR.FRAME IVOR.ACT</t>
  </si>
  <si>
    <t>urban ivory frame active sq.</t>
  </si>
  <si>
    <t>8014701583191</t>
  </si>
  <si>
    <t>IAS575353</t>
  </si>
  <si>
    <t>75X25 SQ.UR.FRAME GREY ACT</t>
  </si>
  <si>
    <t>urban grey frame active sq.</t>
  </si>
  <si>
    <t>8014701583221</t>
  </si>
  <si>
    <t>IAS575354</t>
  </si>
  <si>
    <t>75X25 SQ.UR.FRAME DOVE ACT</t>
  </si>
  <si>
    <t>urban dove frame active sq.</t>
  </si>
  <si>
    <t>8014701583252</t>
  </si>
  <si>
    <t>IAS575355</t>
  </si>
  <si>
    <t>75X25 SQ.UR.FRAME AMAR.ACT</t>
  </si>
  <si>
    <t>urban amaranth frame active sq.</t>
  </si>
  <si>
    <t>8014701583283</t>
  </si>
  <si>
    <t>IAS575356</t>
  </si>
  <si>
    <t>75X25 SQ.UR.FRAME INDI.ACT</t>
  </si>
  <si>
    <t>urban indigo frame active sq.</t>
  </si>
  <si>
    <t>8014701583313</t>
  </si>
  <si>
    <t>IAS575357</t>
  </si>
  <si>
    <t>75X25 SQ.UR.FRAME GREE.ACT</t>
  </si>
  <si>
    <t>urban green frame active sq.</t>
  </si>
  <si>
    <t>8014701583344</t>
  </si>
  <si>
    <t>IAS575358</t>
  </si>
  <si>
    <t>75X25 SQ.UR.FRAME PINK ACT</t>
  </si>
  <si>
    <t>urban pink frame active sq.</t>
  </si>
  <si>
    <t>8014701583375</t>
  </si>
  <si>
    <t>IAS575359</t>
  </si>
  <si>
    <t>75X25 SQ.DEC.LEAF WHIT.ACT</t>
  </si>
  <si>
    <t>urban white decoro leaf active sq.</t>
  </si>
  <si>
    <t>decoro leaf</t>
  </si>
  <si>
    <t xml:space="preserve">    68,00</t>
  </si>
  <si>
    <t>8014701583405</t>
  </si>
  <si>
    <t>IAS575360</t>
  </si>
  <si>
    <t>75X25 SQ.DEC.L.LES.ORA.ACT</t>
  </si>
  <si>
    <t>urban orange decoro lines less active sq.</t>
  </si>
  <si>
    <t>urban orange</t>
  </si>
  <si>
    <t>decoro lines less</t>
  </si>
  <si>
    <t xml:space="preserve">    69,30</t>
  </si>
  <si>
    <t>8014701583436</t>
  </si>
  <si>
    <t>IAS575361</t>
  </si>
  <si>
    <t>75X25 SQ.DEC.L.LES.BLU ACT</t>
  </si>
  <si>
    <t>urban blu decoro lines less active sq.</t>
  </si>
  <si>
    <t>urban blu</t>
  </si>
  <si>
    <t>8014701583467</t>
  </si>
  <si>
    <t>IAS575362</t>
  </si>
  <si>
    <t>75X25 SQ.DEC.L.LES.BLA.ACT</t>
  </si>
  <si>
    <t>urban black decoro lines less active sq.</t>
  </si>
  <si>
    <t>urban black</t>
  </si>
  <si>
    <t>8014701583498</t>
  </si>
  <si>
    <t>IAS575363</t>
  </si>
  <si>
    <t>75X25 SQ.DEC.L.MOR.ORA.ACT</t>
  </si>
  <si>
    <t>urban orange decoro lines more active sq.</t>
  </si>
  <si>
    <t>decoro lines more</t>
  </si>
  <si>
    <t>8014701583528</t>
  </si>
  <si>
    <t>IAS575364</t>
  </si>
  <si>
    <t>75X25 SQ.DEC.L.MOR.BLU ACT</t>
  </si>
  <si>
    <t>urban blu decoro lines more active sq.</t>
  </si>
  <si>
    <t>8014701583559</t>
  </si>
  <si>
    <t>IAS575365</t>
  </si>
  <si>
    <t>75X25 SQ.DEC.L.MOR.BLA.ACT</t>
  </si>
  <si>
    <t>urban black decoro lines more active sq.</t>
  </si>
  <si>
    <t>8014701583580</t>
  </si>
  <si>
    <t>IAS575366</t>
  </si>
  <si>
    <t>75X25 SQ.DEC.JUNGLE ACT.</t>
  </si>
  <si>
    <t>urban jungle decoro active sq.</t>
  </si>
  <si>
    <t>urban jungle</t>
  </si>
  <si>
    <t>decoro</t>
  </si>
  <si>
    <t>8014701583610</t>
  </si>
  <si>
    <t>IAS862219</t>
  </si>
  <si>
    <t>9X60 BATT.BASAL.BIANC.ACT</t>
  </si>
  <si>
    <t>basalto bianco battiscopa active</t>
  </si>
  <si>
    <t xml:space="preserve">    10,90</t>
  </si>
  <si>
    <t>8014701580299</t>
  </si>
  <si>
    <t>IAS862220</t>
  </si>
  <si>
    <t>9X60 BATT.BASAL.BEIGE ACT</t>
  </si>
  <si>
    <t>basalto beige battiscopa active</t>
  </si>
  <si>
    <t>8014701580305</t>
  </si>
  <si>
    <t>IAS862221</t>
  </si>
  <si>
    <t>9X60 BATT.BASALT.MORO ACT</t>
  </si>
  <si>
    <t>basalto moro battiscopa active</t>
  </si>
  <si>
    <t>8014701580329</t>
  </si>
  <si>
    <t>IAS862222</t>
  </si>
  <si>
    <t>9X60 BATT.BASAL.GRIG.ACT</t>
  </si>
  <si>
    <t>basalto grigio battiscopa active</t>
  </si>
  <si>
    <t>8014701580312</t>
  </si>
  <si>
    <t>IAS862223</t>
  </si>
  <si>
    <t>9X60 BATT.BASALT.NERO ACT</t>
  </si>
  <si>
    <t>basalto nero battiscopa active</t>
  </si>
  <si>
    <t>8014701580336</t>
  </si>
  <si>
    <t>IAS866219</t>
  </si>
  <si>
    <t>60X60 SQ.BASALT.BIANCO ACT</t>
  </si>
  <si>
    <t xml:space="preserve">    77,05</t>
  </si>
  <si>
    <t>8014701580152</t>
  </si>
  <si>
    <t>IAS866220</t>
  </si>
  <si>
    <t>60X60 SQ.BASALTO BEIGE ACT</t>
  </si>
  <si>
    <t>8014701580183</t>
  </si>
  <si>
    <t>IAS866221</t>
  </si>
  <si>
    <t>60X60 SQ.BASALTO MORO ACT</t>
  </si>
  <si>
    <t>8014701580244</t>
  </si>
  <si>
    <t>IAS866222</t>
  </si>
  <si>
    <t>60X60 SQ.BASALT.GRIGIO ACT</t>
  </si>
  <si>
    <t>8014701580213</t>
  </si>
  <si>
    <t>IAS866223</t>
  </si>
  <si>
    <t>60X60 SQ.BASALTO NERO ACT</t>
  </si>
  <si>
    <t>8014701580275</t>
  </si>
  <si>
    <t>IAS867918</t>
  </si>
  <si>
    <t>30X60 GR.BASAL.BIANCO ACT.</t>
  </si>
  <si>
    <t>basalto bianco gradino elle jolly active</t>
  </si>
  <si>
    <t>gradino elle jolly</t>
  </si>
  <si>
    <t xml:space="preserve">    40,00</t>
  </si>
  <si>
    <t>8014701580343</t>
  </si>
  <si>
    <t>IAS867919</t>
  </si>
  <si>
    <t>30X60 GR.BASALTO BEIGE ACT</t>
  </si>
  <si>
    <t>basalto beige gradino elle jolly active</t>
  </si>
  <si>
    <t>8014701580350</t>
  </si>
  <si>
    <t>IAS867920</t>
  </si>
  <si>
    <t>30X60 GR.BASALTO MORO ACT.</t>
  </si>
  <si>
    <t>basalto moro gradino elle jolly active</t>
  </si>
  <si>
    <t>8014701580367</t>
  </si>
  <si>
    <t>IAS867921</t>
  </si>
  <si>
    <t>30X60 GR.BASALT.GRIGIO ACT</t>
  </si>
  <si>
    <t>basalto grigio gradino elle jolly active</t>
  </si>
  <si>
    <t>8014701580374</t>
  </si>
  <si>
    <t>IAS867922</t>
  </si>
  <si>
    <t>30X60 GR.BASALTO NERO ACT.</t>
  </si>
  <si>
    <t>basalto nero gradino elle jolly active</t>
  </si>
  <si>
    <t>8014701580381</t>
  </si>
  <si>
    <t>IAS892219</t>
  </si>
  <si>
    <t>60X120 SQ.BASALT.BIANCO ACT</t>
  </si>
  <si>
    <t xml:space="preserve">    89,15</t>
  </si>
  <si>
    <t>8014701580008</t>
  </si>
  <si>
    <t>IAS892220</t>
  </si>
  <si>
    <t>60X120 SQ.BASALTO BEIGE ACT</t>
  </si>
  <si>
    <t>8014701580039</t>
  </si>
  <si>
    <t>IAS892221</t>
  </si>
  <si>
    <t>60X120 SQ.BASALTO MORO ACT</t>
  </si>
  <si>
    <t>8014701580091</t>
  </si>
  <si>
    <t>IAS892222</t>
  </si>
  <si>
    <t>60X120 SQ.BASALT.GRIGIO ACT</t>
  </si>
  <si>
    <t>8014701580060</t>
  </si>
  <si>
    <t>IAS892223</t>
  </si>
  <si>
    <t>60X120 SQ.BASALTO NERO ACT</t>
  </si>
  <si>
    <t>8014701580114</t>
  </si>
  <si>
    <t>IASFT0160</t>
  </si>
  <si>
    <t>60X60 SQ.UNI ICE ACT.</t>
  </si>
  <si>
    <t xml:space="preserve">   126,10</t>
  </si>
  <si>
    <t>8014701581005</t>
  </si>
  <si>
    <t>IASFT0199</t>
  </si>
  <si>
    <t>9X60 BATT.UNI ICE ACT.</t>
  </si>
  <si>
    <t>uni ice battiscopa active</t>
  </si>
  <si>
    <t>8014701581029</t>
  </si>
  <si>
    <t>IASFT01G36</t>
  </si>
  <si>
    <t>30X60 GR.UNI ICE ACT.</t>
  </si>
  <si>
    <t>uni ice gradino active</t>
  </si>
  <si>
    <t>8014701581036</t>
  </si>
  <si>
    <t>IASX1010291</t>
  </si>
  <si>
    <t>100X100 SQ.URB.DOVE ACT.6MM</t>
  </si>
  <si>
    <t>urban dove 6mm active sq.</t>
  </si>
  <si>
    <t>6mm</t>
  </si>
  <si>
    <t>8014701581241</t>
  </si>
  <si>
    <t>IASX1010292</t>
  </si>
  <si>
    <t>100X100 SQ.URB.GREY ACT.6MM</t>
  </si>
  <si>
    <t>urban grey 6mm active sq.</t>
  </si>
  <si>
    <t>8014701581258</t>
  </si>
  <si>
    <t>IASX1010293</t>
  </si>
  <si>
    <t>100X100 SQ.URB.IVORY ACT.6MM</t>
  </si>
  <si>
    <t>urban ivory 6mm active sq.</t>
  </si>
  <si>
    <t>8014701581234</t>
  </si>
  <si>
    <t>IASX1010295</t>
  </si>
  <si>
    <t>100X100 SQ.URB.WHITE ACT.6MM</t>
  </si>
  <si>
    <t>urban white 6mm active sq.</t>
  </si>
  <si>
    <t>8014701581227</t>
  </si>
  <si>
    <t>IASX126291X8</t>
  </si>
  <si>
    <t>60X120 SQ.URB.DOVE 8MM ACT.</t>
  </si>
  <si>
    <t xml:space="preserve">    84,15</t>
  </si>
  <si>
    <t>8014701580466</t>
  </si>
  <si>
    <t>IASX126292X8</t>
  </si>
  <si>
    <t>60X120 SQ.URB.GREY 8MM ACT.</t>
  </si>
  <si>
    <t>8014701580497</t>
  </si>
  <si>
    <t>IASX126293X8</t>
  </si>
  <si>
    <t>60X120 SQ.URB.IVORY 8MM ACT</t>
  </si>
  <si>
    <t>8014701580435</t>
  </si>
  <si>
    <t>IASX126295X8</t>
  </si>
  <si>
    <t>60X120 SQ.URB.WHITE 8MM ACT</t>
  </si>
  <si>
    <t>8014701580404</t>
  </si>
  <si>
    <t>IASX3010291</t>
  </si>
  <si>
    <t>300X100 SQ.URB.DOVE ACT.6MM</t>
  </si>
  <si>
    <t>8014701581319</t>
  </si>
  <si>
    <t>IASX3010292</t>
  </si>
  <si>
    <t>300X100 SQ.URB.GREY ACT.6MM</t>
  </si>
  <si>
    <t>8014701581326</t>
  </si>
  <si>
    <t>IASX3010293</t>
  </si>
  <si>
    <t>300X100 SQ.URB.IVORY ACT.6MM</t>
  </si>
  <si>
    <t>8014701581302</t>
  </si>
  <si>
    <t>IASX3010295</t>
  </si>
  <si>
    <t>300X100 SQ.URB.WHITE ACT.6MM</t>
  </si>
  <si>
    <t>8014701581265</t>
  </si>
  <si>
    <t>IASX3213291X8</t>
  </si>
  <si>
    <t>30X120 GR.URBAN DOVE ACT.</t>
  </si>
  <si>
    <t>urban dove gradino active</t>
  </si>
  <si>
    <t xml:space="preserve">    69,80</t>
  </si>
  <si>
    <t>8014701580732</t>
  </si>
  <si>
    <t>IASX3213292X8</t>
  </si>
  <si>
    <t>30X120 GR.URBAN GREY ACT.</t>
  </si>
  <si>
    <t>urban grey gradino active</t>
  </si>
  <si>
    <t>8014701580749</t>
  </si>
  <si>
    <t>IASX3213293X8</t>
  </si>
  <si>
    <t>30X120 GR.URBAN IVORY ACT.</t>
  </si>
  <si>
    <t>urban ivory gradino active</t>
  </si>
  <si>
    <t>8014701580725</t>
  </si>
  <si>
    <t>IASX3213295X8</t>
  </si>
  <si>
    <t>30X120 GR.URBAN WHITE ACT.</t>
  </si>
  <si>
    <t>urban white gradino active</t>
  </si>
  <si>
    <t>8014701580718</t>
  </si>
  <si>
    <t>IASX360291X8</t>
  </si>
  <si>
    <t>30X60 GR.URBAN DOVE ACT.</t>
  </si>
  <si>
    <t xml:space="preserve">    17,50</t>
  </si>
  <si>
    <t>8014701580695</t>
  </si>
  <si>
    <t>IASX360292X8</t>
  </si>
  <si>
    <t>30X60 GR.URBAN GREY ACT.</t>
  </si>
  <si>
    <t>8014701580701</t>
  </si>
  <si>
    <t>IASX360293X8</t>
  </si>
  <si>
    <t>30X60 GR.URBAN IVORY ACT.</t>
  </si>
  <si>
    <t>8014701580688</t>
  </si>
  <si>
    <t>IASX360295X8</t>
  </si>
  <si>
    <t>30X60 GR.URBAN WHITE ACT.</t>
  </si>
  <si>
    <t>8014701580671</t>
  </si>
  <si>
    <t>IASX600291X8</t>
  </si>
  <si>
    <t>60X60 SQ.URB.DOVE 8MM ACT.</t>
  </si>
  <si>
    <t xml:space="preserve">    67,75</t>
  </si>
  <si>
    <t>8014701580589</t>
  </si>
  <si>
    <t>IASX600292X8</t>
  </si>
  <si>
    <t>60X60 SQ.URB.GREY 8MM ACT.</t>
  </si>
  <si>
    <t>8014701580619</t>
  </si>
  <si>
    <t>IASX600293X8</t>
  </si>
  <si>
    <t>60X60 SQ.URB.IVORY 8MM ACT</t>
  </si>
  <si>
    <t>8014701580558</t>
  </si>
  <si>
    <t>IASX600295X8</t>
  </si>
  <si>
    <t>60X60 SQ.URB.WHITE 8MM ACT</t>
  </si>
  <si>
    <t>8014701580527</t>
  </si>
  <si>
    <t>IASX670291X8</t>
  </si>
  <si>
    <t>60X7</t>
  </si>
  <si>
    <t>ND</t>
  </si>
  <si>
    <t>7X60 BATT.URB.DOVE 8M ACT</t>
  </si>
  <si>
    <t>urban dove battiscopa active</t>
  </si>
  <si>
    <t xml:space="preserve">     9,50</t>
  </si>
  <si>
    <t>8014701580657</t>
  </si>
  <si>
    <t>IASX670292X8</t>
  </si>
  <si>
    <t>7X60 BATT.URB.GREY 8M ACT</t>
  </si>
  <si>
    <t>urban grey battiscopa active</t>
  </si>
  <si>
    <t>8014701580664</t>
  </si>
  <si>
    <t>IASX670293X8</t>
  </si>
  <si>
    <t>7X60 BATT.URB.IVOR.8M ACT</t>
  </si>
  <si>
    <t>urban ivory battiscopa active</t>
  </si>
  <si>
    <t>8014701580633</t>
  </si>
  <si>
    <t>IASX670295X8</t>
  </si>
  <si>
    <t>7X60 BATT.URB.WHIT.8M ACT</t>
  </si>
  <si>
    <t>urban white battiscopa active</t>
  </si>
  <si>
    <t>8014701580640</t>
  </si>
  <si>
    <t>listino lordo</t>
  </si>
  <si>
    <t>update: 09/02/2021</t>
  </si>
  <si>
    <t>.</t>
  </si>
  <si>
    <t>in vigore dal 30/10/2020</t>
  </si>
  <si>
    <t>www.active-ceramic.com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</si>
</sst>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u/>
      <sz val="9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 tint="-0.249977111117893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0">
    <xf numFmtId="0" fontId="0" fillId="0" borderId="0" xfId="0"/>
    <xf numFmtId="49" fontId="0" fillId="0" borderId="0" xfId="0" applyNumberFormat="1"/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/>
    <xf numFmtId="0" fontId="3" fillId="0" borderId="0" xfId="0" applyFont="1"/>
    <xf numFmtId="0" fontId="8" fillId="0" borderId="0" xfId="0" applyFont="1" applyAlignment="1">
      <alignment horizontal="left" vertical="top" wrapText="1"/>
    </xf>
    <xf numFmtId="0" fontId="9" fillId="0" borderId="0" xfId="0" applyFont="1"/>
    <xf numFmtId="49" fontId="9" fillId="0" borderId="0" xfId="0" applyNumberFormat="1" applyFont="1"/>
    <xf numFmtId="49" fontId="10" fillId="0" borderId="0" xfId="0" applyNumberFormat="1" applyFont="1"/>
    <xf numFmtId="0" fontId="10" fillId="0" borderId="0" xfId="0" applyFont="1"/>
    <xf numFmtId="0" fontId="11" fillId="0" borderId="0" xfId="1" applyAlignment="1">
      <alignment horizontal="left" vertical="center"/>
    </xf>
    <xf numFmtId="0" fontId="0" fillId="0" borderId="0" xfId="0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35718</xdr:colOff>
      <xdr:row>0</xdr:row>
      <xdr:rowOff>23814</xdr:rowOff>
    </xdr:from>
    <xdr:to>
      <xdr:col>31</xdr:col>
      <xdr:colOff>443171</xdr:colOff>
      <xdr:row>0</xdr:row>
      <xdr:rowOff>562964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2F1FB3E-89BE-4150-A0FD-99FD7BA29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4781" y="23814"/>
          <a:ext cx="1490921" cy="53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active-ceramic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11"/>
  <sheetViews>
    <sheetView tabSelected="1" zoomScale="80" zoomScaleNormal="80" workbookViewId="0">
      <pane ySplit="1" topLeftCell="A2" activePane="bottomLeft" state="frozen"/>
      <selection activeCell="G1" sqref="G1"/>
      <selection pane="bottomLeft" activeCell="E9" sqref="E9"/>
    </sheetView>
  </sheetViews>
  <sheetFormatPr defaultRowHeight="15" x14ac:dyDescent="0.25"/>
  <cols>
    <col min="1" max="1" width="17.42578125" bestFit="1" customWidth="1"/>
    <col min="2" max="2" width="12.140625" bestFit="1" customWidth="1"/>
    <col min="3" max="3" width="7.7109375" style="14" customWidth="1"/>
    <col min="4" max="4" width="60.7109375" hidden="1" customWidth="1"/>
    <col min="5" max="5" width="78" bestFit="1" customWidth="1"/>
    <col min="6" max="6" width="27" hidden="1" customWidth="1"/>
    <col min="7" max="7" width="52" hidden="1" customWidth="1"/>
    <col min="8" max="8" width="19.5703125" hidden="1" customWidth="1"/>
    <col min="9" max="9" width="17.7109375" bestFit="1" customWidth="1"/>
    <col min="10" max="10" width="6.7109375" hidden="1" customWidth="1"/>
    <col min="11" max="11" width="5.5703125" style="19" customWidth="1"/>
    <col min="12" max="12" width="11.7109375" hidden="1" customWidth="1"/>
    <col min="13" max="13" width="2.28515625" hidden="1" customWidth="1"/>
    <col min="14" max="14" width="26.5703125" bestFit="1" customWidth="1"/>
    <col min="15" max="15" width="7.42578125" bestFit="1" customWidth="1"/>
    <col min="16" max="16" width="9.42578125" style="17" bestFit="1" customWidth="1"/>
    <col min="17" max="17" width="9.85546875" bestFit="1" customWidth="1"/>
    <col min="18" max="18" width="10.42578125" hidden="1" customWidth="1"/>
    <col min="19" max="25" width="7.5703125" customWidth="1"/>
    <col min="26" max="26" width="15.28515625" bestFit="1" customWidth="1"/>
    <col min="27" max="27" width="12" bestFit="1" customWidth="1"/>
    <col min="28" max="28" width="6.85546875" style="12" customWidth="1"/>
    <col min="29" max="29" width="8.85546875" style="12" customWidth="1"/>
    <col min="30" max="30" width="11.5703125" hidden="1" customWidth="1"/>
    <col min="31" max="31" width="16.28515625" bestFit="1" customWidth="1"/>
    <col min="33" max="33" width="22.85546875" bestFit="1" customWidth="1"/>
  </cols>
  <sheetData>
    <row r="1" spans="1:37" s="11" customFormat="1" ht="46.5" customHeight="1" x14ac:dyDescent="0.25">
      <c r="A1" s="6" t="s">
        <v>0</v>
      </c>
      <c r="B1" s="6" t="s">
        <v>1</v>
      </c>
      <c r="C1" s="13" t="s">
        <v>2</v>
      </c>
      <c r="D1" s="7" t="s">
        <v>3</v>
      </c>
      <c r="E1" s="6" t="s">
        <v>4</v>
      </c>
      <c r="F1" s="7" t="s">
        <v>5</v>
      </c>
      <c r="G1" s="7" t="s">
        <v>6</v>
      </c>
      <c r="H1" s="7" t="s">
        <v>7</v>
      </c>
      <c r="I1" s="6" t="s">
        <v>8</v>
      </c>
      <c r="J1" s="7" t="s">
        <v>9</v>
      </c>
      <c r="K1" s="8" t="s">
        <v>10</v>
      </c>
      <c r="L1" s="7" t="s">
        <v>11</v>
      </c>
      <c r="M1" s="7" t="s">
        <v>12</v>
      </c>
      <c r="N1" s="6" t="s">
        <v>13</v>
      </c>
      <c r="O1" s="6" t="s">
        <v>14</v>
      </c>
      <c r="P1" s="9" t="s">
        <v>15</v>
      </c>
      <c r="Q1" s="6" t="s">
        <v>16</v>
      </c>
      <c r="R1" s="7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10" t="s">
        <v>27</v>
      </c>
      <c r="AC1" s="10" t="s">
        <v>28</v>
      </c>
      <c r="AD1" s="5" t="s">
        <v>29</v>
      </c>
      <c r="AE1" s="2" t="s">
        <v>527</v>
      </c>
      <c r="AF1" s="3"/>
      <c r="AG1" s="4" t="s">
        <v>528</v>
      </c>
      <c r="AH1" s="18" t="s">
        <v>531</v>
      </c>
      <c r="AK1" s="4" t="s">
        <v>530</v>
      </c>
    </row>
    <row r="2" spans="1:37" x14ac:dyDescent="0.25">
      <c r="A2" s="1" t="s">
        <v>86</v>
      </c>
      <c r="B2" s="1" t="s">
        <v>41</v>
      </c>
      <c r="C2" s="15" t="s">
        <v>42</v>
      </c>
      <c r="D2" s="1" t="s">
        <v>87</v>
      </c>
      <c r="E2" s="1" t="s">
        <v>88</v>
      </c>
      <c r="F2" s="1" t="s">
        <v>89</v>
      </c>
      <c r="H2" s="1" t="s">
        <v>48</v>
      </c>
      <c r="I2" s="1" t="s">
        <v>49</v>
      </c>
      <c r="J2" s="1" t="s">
        <v>34</v>
      </c>
      <c r="K2" s="19">
        <v>8</v>
      </c>
      <c r="L2" s="1" t="s">
        <v>90</v>
      </c>
      <c r="M2" s="1" t="s">
        <v>91</v>
      </c>
      <c r="N2" s="1" t="s">
        <v>92</v>
      </c>
      <c r="O2" s="1" t="s">
        <v>35</v>
      </c>
      <c r="P2" s="16" t="s">
        <v>93</v>
      </c>
      <c r="Q2" s="1" t="s">
        <v>30</v>
      </c>
      <c r="S2" s="2">
        <v>4</v>
      </c>
      <c r="T2" s="2">
        <v>1.44</v>
      </c>
      <c r="U2" s="2">
        <v>26.64</v>
      </c>
      <c r="V2" s="2">
        <v>18.5</v>
      </c>
      <c r="W2" s="2">
        <v>852.48</v>
      </c>
      <c r="X2" s="2">
        <v>32</v>
      </c>
      <c r="Y2" s="2">
        <v>46.08</v>
      </c>
      <c r="Z2" s="1" t="s">
        <v>94</v>
      </c>
      <c r="AA2" s="1" t="s">
        <v>36</v>
      </c>
      <c r="AB2" s="12" t="str">
        <f>HYPERLINK("")</f>
        <v/>
      </c>
      <c r="AC2" s="12" t="str">
        <f>HYPERLINK("http://www.irisfmg.com/doc/images/piastrelle_tiles/ACTIVE/textures/marble_active-644/codes/IAS192X860@2.jpg")</f>
        <v>http://www.irisfmg.com/doc/images/piastrelle_tiles/ACTIVE/textures/marble_active-644/codes/IAS192X860@2.jpg</v>
      </c>
      <c r="AD2" s="1" t="s">
        <v>31</v>
      </c>
      <c r="AE2" s="1" t="s">
        <v>529</v>
      </c>
      <c r="AF2" s="1"/>
    </row>
    <row r="3" spans="1:37" x14ac:dyDescent="0.25">
      <c r="A3" s="1" t="s">
        <v>95</v>
      </c>
      <c r="B3" s="1" t="s">
        <v>37</v>
      </c>
      <c r="C3" s="15" t="s">
        <v>38</v>
      </c>
      <c r="D3" s="1" t="s">
        <v>96</v>
      </c>
      <c r="E3" s="1" t="s">
        <v>88</v>
      </c>
      <c r="F3" s="1" t="s">
        <v>89</v>
      </c>
      <c r="H3" s="1" t="s">
        <v>48</v>
      </c>
      <c r="I3" s="1" t="s">
        <v>49</v>
      </c>
      <c r="J3" s="1" t="s">
        <v>34</v>
      </c>
      <c r="K3" s="19">
        <v>8</v>
      </c>
      <c r="L3" s="1" t="s">
        <v>90</v>
      </c>
      <c r="M3" s="1" t="s">
        <v>91</v>
      </c>
      <c r="N3" s="1" t="s">
        <v>92</v>
      </c>
      <c r="O3" s="1" t="s">
        <v>35</v>
      </c>
      <c r="P3" s="16" t="s">
        <v>97</v>
      </c>
      <c r="Q3" s="1" t="s">
        <v>30</v>
      </c>
      <c r="S3" s="2">
        <v>2</v>
      </c>
      <c r="T3" s="2">
        <v>1.44</v>
      </c>
      <c r="U3" s="2">
        <v>26.64</v>
      </c>
      <c r="V3" s="2">
        <v>18.5</v>
      </c>
      <c r="W3" s="2">
        <v>639.36</v>
      </c>
      <c r="X3" s="2">
        <v>24</v>
      </c>
      <c r="Y3" s="2">
        <v>34.56</v>
      </c>
      <c r="Z3" s="1" t="s">
        <v>98</v>
      </c>
      <c r="AA3" s="1" t="s">
        <v>36</v>
      </c>
      <c r="AB3" s="12" t="str">
        <f>HYPERLINK("")</f>
        <v/>
      </c>
      <c r="AC3" s="12" t="str">
        <f>HYPERLINK("http://www.irisfmg.com/doc/images/piastrelle_tiles/ACTIVE/textures/marble_active-644/codes/IAS192X864@2.jpg")</f>
        <v>http://www.irisfmg.com/doc/images/piastrelle_tiles/ACTIVE/textures/marble_active-644/codes/IAS192X864@2.jpg</v>
      </c>
      <c r="AD3" s="1" t="s">
        <v>31</v>
      </c>
      <c r="AE3" s="1" t="s">
        <v>529</v>
      </c>
      <c r="AF3" s="1"/>
    </row>
    <row r="4" spans="1:37" x14ac:dyDescent="0.25">
      <c r="A4" s="1" t="s">
        <v>99</v>
      </c>
      <c r="B4" s="1" t="s">
        <v>100</v>
      </c>
      <c r="C4" s="15" t="s">
        <v>101</v>
      </c>
      <c r="D4" s="1" t="s">
        <v>102</v>
      </c>
      <c r="E4" s="1" t="s">
        <v>103</v>
      </c>
      <c r="F4" s="1" t="s">
        <v>89</v>
      </c>
      <c r="G4" s="1" t="s">
        <v>104</v>
      </c>
      <c r="H4" s="1" t="s">
        <v>48</v>
      </c>
      <c r="I4" s="1" t="s">
        <v>49</v>
      </c>
      <c r="J4" s="2"/>
      <c r="K4" s="19">
        <v>8</v>
      </c>
      <c r="L4" s="1" t="s">
        <v>90</v>
      </c>
      <c r="M4" s="1" t="s">
        <v>91</v>
      </c>
      <c r="N4" s="1" t="s">
        <v>92</v>
      </c>
      <c r="O4" s="1" t="s">
        <v>105</v>
      </c>
      <c r="P4" s="16" t="s">
        <v>106</v>
      </c>
      <c r="Q4" s="1" t="s">
        <v>30</v>
      </c>
      <c r="S4" s="2">
        <v>14</v>
      </c>
      <c r="T4" s="2">
        <v>0.75600000000000001</v>
      </c>
      <c r="U4" s="2">
        <v>14</v>
      </c>
      <c r="V4" s="2">
        <v>1</v>
      </c>
      <c r="W4" s="2">
        <v>0</v>
      </c>
      <c r="X4" s="2">
        <v>0</v>
      </c>
      <c r="Y4" s="2">
        <v>0</v>
      </c>
      <c r="Z4" s="1" t="s">
        <v>107</v>
      </c>
      <c r="AA4" s="1" t="s">
        <v>36</v>
      </c>
      <c r="AB4" s="12" t="str">
        <f>HYPERLINK("")</f>
        <v/>
      </c>
      <c r="AC4" s="12" t="str">
        <f>HYPERLINK("http://www.irisfmg.com/doc/images/piastrelle_tiles/ACTIVE/textures/marble_active-644/codes/IAS192X899@2.jpg")</f>
        <v>http://www.irisfmg.com/doc/images/piastrelle_tiles/ACTIVE/textures/marble_active-644/codes/IAS192X899@2.jpg</v>
      </c>
      <c r="AD4" s="1" t="s">
        <v>31</v>
      </c>
      <c r="AE4" s="1" t="s">
        <v>529</v>
      </c>
      <c r="AF4" s="1"/>
    </row>
    <row r="5" spans="1:37" x14ac:dyDescent="0.25">
      <c r="A5" s="1" t="s">
        <v>108</v>
      </c>
      <c r="B5" s="1" t="s">
        <v>39</v>
      </c>
      <c r="C5" s="15" t="s">
        <v>40</v>
      </c>
      <c r="D5" s="1" t="s">
        <v>109</v>
      </c>
      <c r="E5" s="1" t="s">
        <v>110</v>
      </c>
      <c r="F5" s="1" t="s">
        <v>89</v>
      </c>
      <c r="G5" s="1" t="s">
        <v>111</v>
      </c>
      <c r="H5" s="1" t="s">
        <v>48</v>
      </c>
      <c r="I5" s="1" t="s">
        <v>49</v>
      </c>
      <c r="J5" s="2"/>
      <c r="K5" s="19">
        <v>8</v>
      </c>
      <c r="L5" s="1" t="s">
        <v>90</v>
      </c>
      <c r="M5" s="1" t="s">
        <v>91</v>
      </c>
      <c r="N5" s="1" t="s">
        <v>92</v>
      </c>
      <c r="O5" s="1" t="s">
        <v>105</v>
      </c>
      <c r="P5" s="16" t="s">
        <v>112</v>
      </c>
      <c r="Q5" s="1" t="s">
        <v>30</v>
      </c>
      <c r="S5" s="2">
        <v>8</v>
      </c>
      <c r="T5" s="2">
        <v>1.44</v>
      </c>
      <c r="U5" s="2">
        <v>26.64</v>
      </c>
      <c r="V5" s="2">
        <v>3.33</v>
      </c>
      <c r="W5" s="2">
        <v>0</v>
      </c>
      <c r="X5" s="2">
        <v>0</v>
      </c>
      <c r="Y5" s="2">
        <v>0</v>
      </c>
      <c r="Z5" s="1" t="s">
        <v>113</v>
      </c>
      <c r="AA5" s="1" t="s">
        <v>36</v>
      </c>
      <c r="AB5" s="12" t="str">
        <f>HYPERLINK("")</f>
        <v/>
      </c>
      <c r="AC5" s="12" t="str">
        <f>HYPERLINK("http://www.irisfmg.com/doc/images/piastrelle_tiles/ACTIVE/textures/marble_active-644/codes/IAS192X8G36@8.jpg")</f>
        <v>http://www.irisfmg.com/doc/images/piastrelle_tiles/ACTIVE/textures/marble_active-644/codes/IAS192X8G36@8.jpg</v>
      </c>
      <c r="AD5" s="1" t="s">
        <v>31</v>
      </c>
      <c r="AE5" s="1" t="s">
        <v>529</v>
      </c>
      <c r="AF5" s="1"/>
    </row>
    <row r="6" spans="1:37" x14ac:dyDescent="0.25">
      <c r="A6" s="1" t="s">
        <v>114</v>
      </c>
      <c r="B6" s="1" t="s">
        <v>41</v>
      </c>
      <c r="C6" s="15" t="s">
        <v>42</v>
      </c>
      <c r="D6" s="1" t="s">
        <v>115</v>
      </c>
      <c r="E6" s="1" t="s">
        <v>116</v>
      </c>
      <c r="F6" s="1" t="s">
        <v>117</v>
      </c>
      <c r="H6" s="1" t="s">
        <v>48</v>
      </c>
      <c r="I6" s="1" t="s">
        <v>49</v>
      </c>
      <c r="J6" s="1" t="s">
        <v>34</v>
      </c>
      <c r="K6" s="19">
        <v>8</v>
      </c>
      <c r="L6" s="1" t="s">
        <v>90</v>
      </c>
      <c r="M6" s="1" t="s">
        <v>91</v>
      </c>
      <c r="N6" s="1" t="s">
        <v>92</v>
      </c>
      <c r="O6" s="1" t="s">
        <v>35</v>
      </c>
      <c r="P6" s="16" t="s">
        <v>93</v>
      </c>
      <c r="Q6" s="1" t="s">
        <v>30</v>
      </c>
      <c r="S6" s="2">
        <v>4</v>
      </c>
      <c r="T6" s="2">
        <v>1.44</v>
      </c>
      <c r="U6" s="2">
        <v>26.64</v>
      </c>
      <c r="V6" s="2">
        <v>18.5</v>
      </c>
      <c r="W6" s="2">
        <v>852.48</v>
      </c>
      <c r="X6" s="2">
        <v>32</v>
      </c>
      <c r="Y6" s="2">
        <v>46.08</v>
      </c>
      <c r="Z6" s="1" t="s">
        <v>118</v>
      </c>
      <c r="AA6" s="1" t="s">
        <v>36</v>
      </c>
      <c r="AB6" s="12" t="str">
        <f>HYPERLINK("")</f>
        <v/>
      </c>
      <c r="AC6" s="12" t="str">
        <f>HYPERLINK("http://www.irisfmg.com/doc/images/piastrelle_tiles/ACTIVE/textures/marble_active-644/codes/IAS194X860@9.jpg")</f>
        <v>http://www.irisfmg.com/doc/images/piastrelle_tiles/ACTIVE/textures/marble_active-644/codes/IAS194X860@9.jpg</v>
      </c>
      <c r="AD6" s="1" t="s">
        <v>31</v>
      </c>
      <c r="AE6" s="1" t="s">
        <v>529</v>
      </c>
      <c r="AF6" s="1"/>
    </row>
    <row r="7" spans="1:37" x14ac:dyDescent="0.25">
      <c r="A7" s="1" t="s">
        <v>119</v>
      </c>
      <c r="B7" s="1" t="s">
        <v>37</v>
      </c>
      <c r="C7" s="15" t="s">
        <v>38</v>
      </c>
      <c r="D7" s="1" t="s">
        <v>120</v>
      </c>
      <c r="E7" s="1" t="s">
        <v>116</v>
      </c>
      <c r="F7" s="1" t="s">
        <v>117</v>
      </c>
      <c r="H7" s="1" t="s">
        <v>48</v>
      </c>
      <c r="I7" s="1" t="s">
        <v>49</v>
      </c>
      <c r="J7" s="1" t="s">
        <v>34</v>
      </c>
      <c r="K7" s="19">
        <v>8</v>
      </c>
      <c r="L7" s="1" t="s">
        <v>90</v>
      </c>
      <c r="M7" s="1" t="s">
        <v>91</v>
      </c>
      <c r="N7" s="1" t="s">
        <v>92</v>
      </c>
      <c r="O7" s="1" t="s">
        <v>35</v>
      </c>
      <c r="P7" s="16" t="s">
        <v>97</v>
      </c>
      <c r="Q7" s="1" t="s">
        <v>30</v>
      </c>
      <c r="S7" s="2">
        <v>2</v>
      </c>
      <c r="T7" s="2">
        <v>1.44</v>
      </c>
      <c r="U7" s="2">
        <v>26.64</v>
      </c>
      <c r="V7" s="2">
        <v>18.5</v>
      </c>
      <c r="W7" s="2">
        <v>639.36</v>
      </c>
      <c r="X7" s="2">
        <v>24</v>
      </c>
      <c r="Y7" s="2">
        <v>34.56</v>
      </c>
      <c r="Z7" s="1" t="s">
        <v>121</v>
      </c>
      <c r="AA7" s="1" t="s">
        <v>36</v>
      </c>
      <c r="AB7" s="12" t="str">
        <f>HYPERLINK("")</f>
        <v/>
      </c>
      <c r="AC7" s="12" t="str">
        <f>HYPERLINK("http://www.irisfmg.com/doc/images/piastrelle_tiles/ACTIVE/textures/marble_active-644/codes/IAS194X864@5.jpg")</f>
        <v>http://www.irisfmg.com/doc/images/piastrelle_tiles/ACTIVE/textures/marble_active-644/codes/IAS194X864@5.jpg</v>
      </c>
      <c r="AD7" s="1" t="s">
        <v>31</v>
      </c>
      <c r="AE7" s="1" t="s">
        <v>529</v>
      </c>
      <c r="AF7" s="1"/>
    </row>
    <row r="8" spans="1:37" x14ac:dyDescent="0.25">
      <c r="A8" s="1" t="s">
        <v>122</v>
      </c>
      <c r="B8" s="1" t="s">
        <v>100</v>
      </c>
      <c r="C8" s="15" t="s">
        <v>101</v>
      </c>
      <c r="D8" s="1" t="s">
        <v>123</v>
      </c>
      <c r="E8" s="1" t="s">
        <v>124</v>
      </c>
      <c r="F8" s="1" t="s">
        <v>117</v>
      </c>
      <c r="G8" s="1" t="s">
        <v>104</v>
      </c>
      <c r="H8" s="1" t="s">
        <v>48</v>
      </c>
      <c r="I8" s="1" t="s">
        <v>49</v>
      </c>
      <c r="J8" s="2"/>
      <c r="K8" s="19">
        <v>8</v>
      </c>
      <c r="L8" s="1" t="s">
        <v>90</v>
      </c>
      <c r="M8" s="1" t="s">
        <v>91</v>
      </c>
      <c r="N8" s="1" t="s">
        <v>92</v>
      </c>
      <c r="O8" s="1" t="s">
        <v>105</v>
      </c>
      <c r="P8" s="16" t="s">
        <v>106</v>
      </c>
      <c r="Q8" s="1" t="s">
        <v>30</v>
      </c>
      <c r="S8" s="2">
        <v>14</v>
      </c>
      <c r="T8" s="2">
        <v>0.75600000000000001</v>
      </c>
      <c r="U8" s="2">
        <v>14</v>
      </c>
      <c r="V8" s="2">
        <v>1</v>
      </c>
      <c r="W8" s="2">
        <v>0</v>
      </c>
      <c r="X8" s="2">
        <v>0</v>
      </c>
      <c r="Y8" s="2">
        <v>0</v>
      </c>
      <c r="Z8" s="1" t="s">
        <v>125</v>
      </c>
      <c r="AA8" s="1" t="s">
        <v>36</v>
      </c>
      <c r="AB8" s="12" t="str">
        <f>HYPERLINK("")</f>
        <v/>
      </c>
      <c r="AC8" s="12" t="str">
        <f>HYPERLINK("http://www.irisfmg.com/doc/images/piastrelle_tiles/ACTIVE/textures/marble_active-644/codes/IAS194X899@2.jpg")</f>
        <v>http://www.irisfmg.com/doc/images/piastrelle_tiles/ACTIVE/textures/marble_active-644/codes/IAS194X899@2.jpg</v>
      </c>
      <c r="AD8" s="1" t="s">
        <v>31</v>
      </c>
      <c r="AE8" s="1" t="s">
        <v>529</v>
      </c>
      <c r="AF8" s="1"/>
    </row>
    <row r="9" spans="1:37" x14ac:dyDescent="0.25">
      <c r="A9" s="1" t="s">
        <v>126</v>
      </c>
      <c r="B9" s="1" t="s">
        <v>39</v>
      </c>
      <c r="C9" s="15" t="s">
        <v>40</v>
      </c>
      <c r="D9" s="1" t="s">
        <v>127</v>
      </c>
      <c r="E9" s="1" t="s">
        <v>128</v>
      </c>
      <c r="F9" s="1" t="s">
        <v>117</v>
      </c>
      <c r="G9" s="1" t="s">
        <v>111</v>
      </c>
      <c r="H9" s="1" t="s">
        <v>48</v>
      </c>
      <c r="I9" s="1" t="s">
        <v>49</v>
      </c>
      <c r="J9" s="2"/>
      <c r="K9" s="19">
        <v>8</v>
      </c>
      <c r="L9" s="1" t="s">
        <v>90</v>
      </c>
      <c r="M9" s="1" t="s">
        <v>91</v>
      </c>
      <c r="N9" s="1" t="s">
        <v>92</v>
      </c>
      <c r="O9" s="1" t="s">
        <v>105</v>
      </c>
      <c r="P9" s="16" t="s">
        <v>112</v>
      </c>
      <c r="Q9" s="1" t="s">
        <v>30</v>
      </c>
      <c r="S9" s="2">
        <v>8</v>
      </c>
      <c r="T9" s="2">
        <v>1.44</v>
      </c>
      <c r="U9" s="2">
        <v>26.64</v>
      </c>
      <c r="V9" s="2">
        <v>3.33</v>
      </c>
      <c r="W9" s="2">
        <v>0</v>
      </c>
      <c r="X9" s="2">
        <v>0</v>
      </c>
      <c r="Y9" s="2">
        <v>0</v>
      </c>
      <c r="Z9" s="1" t="s">
        <v>129</v>
      </c>
      <c r="AA9" s="1" t="s">
        <v>36</v>
      </c>
      <c r="AB9" s="12" t="str">
        <f>HYPERLINK("")</f>
        <v/>
      </c>
      <c r="AC9" s="12" t="str">
        <f>HYPERLINK("http://www.irisfmg.com/doc/images/piastrelle_tiles/ACTIVE/textures/marble_active-644/codes/IAS194X8G36@7.jpg")</f>
        <v>http://www.irisfmg.com/doc/images/piastrelle_tiles/ACTIVE/textures/marble_active-644/codes/IAS194X8G36@7.jpg</v>
      </c>
      <c r="AD9" s="1" t="s">
        <v>31</v>
      </c>
      <c r="AE9" s="1" t="s">
        <v>529</v>
      </c>
      <c r="AF9" s="1"/>
    </row>
    <row r="10" spans="1:37" x14ac:dyDescent="0.25">
      <c r="A10" s="1" t="s">
        <v>130</v>
      </c>
      <c r="B10" s="1" t="s">
        <v>41</v>
      </c>
      <c r="C10" s="15" t="s">
        <v>42</v>
      </c>
      <c r="D10" s="1" t="s">
        <v>131</v>
      </c>
      <c r="E10" s="1" t="s">
        <v>132</v>
      </c>
      <c r="F10" s="1" t="s">
        <v>133</v>
      </c>
      <c r="H10" s="1" t="s">
        <v>48</v>
      </c>
      <c r="I10" s="1" t="s">
        <v>49</v>
      </c>
      <c r="J10" s="1" t="s">
        <v>34</v>
      </c>
      <c r="K10" s="19">
        <v>9</v>
      </c>
      <c r="L10" s="1" t="s">
        <v>90</v>
      </c>
      <c r="M10" s="1" t="s">
        <v>91</v>
      </c>
      <c r="N10" s="1" t="s">
        <v>92</v>
      </c>
      <c r="O10" s="1" t="s">
        <v>35</v>
      </c>
      <c r="P10" s="16" t="s">
        <v>134</v>
      </c>
      <c r="Q10" s="1" t="s">
        <v>30</v>
      </c>
      <c r="S10" s="2">
        <v>3</v>
      </c>
      <c r="T10" s="2">
        <v>1.08</v>
      </c>
      <c r="U10" s="2">
        <v>22.463999999999999</v>
      </c>
      <c r="V10" s="2">
        <v>20.8</v>
      </c>
      <c r="W10" s="2">
        <v>898.56</v>
      </c>
      <c r="X10" s="2">
        <v>40</v>
      </c>
      <c r="Y10" s="2">
        <v>43.2</v>
      </c>
      <c r="Z10" s="1" t="s">
        <v>135</v>
      </c>
      <c r="AA10" s="1" t="s">
        <v>36</v>
      </c>
      <c r="AB10" s="12" t="str">
        <f>HYPERLINK("")</f>
        <v/>
      </c>
      <c r="AC10" s="12" t="str">
        <f>HYPERLINK("http://www.irisfmg.com/doc/images/piastrelle_tiles/ACTIVE/textures/marble_active-644/codes/IAS195X860@23.jpg")</f>
        <v>http://www.irisfmg.com/doc/images/piastrelle_tiles/ACTIVE/textures/marble_active-644/codes/IAS195X860@23.jpg</v>
      </c>
      <c r="AD10" s="1" t="s">
        <v>31</v>
      </c>
      <c r="AE10" s="1" t="s">
        <v>529</v>
      </c>
      <c r="AF10" s="1"/>
    </row>
    <row r="11" spans="1:37" x14ac:dyDescent="0.25">
      <c r="A11" s="1" t="s">
        <v>136</v>
      </c>
      <c r="B11" s="1" t="s">
        <v>37</v>
      </c>
      <c r="C11" s="15" t="s">
        <v>38</v>
      </c>
      <c r="D11" s="1" t="s">
        <v>137</v>
      </c>
      <c r="E11" s="1" t="s">
        <v>132</v>
      </c>
      <c r="F11" s="1" t="s">
        <v>133</v>
      </c>
      <c r="H11" s="1" t="s">
        <v>48</v>
      </c>
      <c r="I11" s="1" t="s">
        <v>49</v>
      </c>
      <c r="J11" s="1" t="s">
        <v>34</v>
      </c>
      <c r="K11" s="19">
        <v>9</v>
      </c>
      <c r="L11" s="1" t="s">
        <v>90</v>
      </c>
      <c r="M11" s="1" t="s">
        <v>91</v>
      </c>
      <c r="N11" s="1" t="s">
        <v>92</v>
      </c>
      <c r="O11" s="1" t="s">
        <v>35</v>
      </c>
      <c r="P11" s="16" t="s">
        <v>138</v>
      </c>
      <c r="Q11" s="1" t="s">
        <v>30</v>
      </c>
      <c r="S11" s="2">
        <v>2</v>
      </c>
      <c r="T11" s="2">
        <v>1.44</v>
      </c>
      <c r="U11" s="2">
        <v>29.952000000000002</v>
      </c>
      <c r="V11" s="2">
        <v>20.8</v>
      </c>
      <c r="W11" s="2">
        <v>718.84799999999996</v>
      </c>
      <c r="X11" s="2">
        <v>24</v>
      </c>
      <c r="Y11" s="2">
        <v>34.56</v>
      </c>
      <c r="Z11" s="1" t="s">
        <v>139</v>
      </c>
      <c r="AA11" s="1" t="s">
        <v>36</v>
      </c>
      <c r="AB11" s="12" t="str">
        <f>HYPERLINK("")</f>
        <v/>
      </c>
      <c r="AC11" s="12" t="str">
        <f>HYPERLINK("http://www.irisfmg.com/doc/images/piastrelle_tiles/ACTIVE/textures/marble_active-644/codes/IAS195X864@6.jpg")</f>
        <v>http://www.irisfmg.com/doc/images/piastrelle_tiles/ACTIVE/textures/marble_active-644/codes/IAS195X864@6.jpg</v>
      </c>
      <c r="AD11" s="1" t="s">
        <v>31</v>
      </c>
      <c r="AE11" s="1" t="s">
        <v>529</v>
      </c>
      <c r="AF11" s="1"/>
    </row>
    <row r="12" spans="1:37" x14ac:dyDescent="0.25">
      <c r="A12" s="1" t="s">
        <v>140</v>
      </c>
      <c r="B12" s="1" t="s">
        <v>100</v>
      </c>
      <c r="C12" s="15" t="s">
        <v>101</v>
      </c>
      <c r="D12" s="1" t="s">
        <v>141</v>
      </c>
      <c r="E12" s="1" t="s">
        <v>142</v>
      </c>
      <c r="F12" s="1" t="s">
        <v>133</v>
      </c>
      <c r="G12" s="1" t="s">
        <v>104</v>
      </c>
      <c r="H12" s="1" t="s">
        <v>48</v>
      </c>
      <c r="I12" s="1" t="s">
        <v>49</v>
      </c>
      <c r="J12" s="2"/>
      <c r="K12" s="19">
        <v>9</v>
      </c>
      <c r="L12" s="1" t="s">
        <v>90</v>
      </c>
      <c r="M12" s="1" t="s">
        <v>91</v>
      </c>
      <c r="N12" s="1" t="s">
        <v>92</v>
      </c>
      <c r="O12" s="1" t="s">
        <v>105</v>
      </c>
      <c r="P12" s="16" t="s">
        <v>106</v>
      </c>
      <c r="Q12" s="1" t="s">
        <v>30</v>
      </c>
      <c r="S12" s="2">
        <v>10</v>
      </c>
      <c r="T12" s="2">
        <v>0.54</v>
      </c>
      <c r="U12" s="2">
        <v>13.5</v>
      </c>
      <c r="V12" s="2">
        <v>1.35</v>
      </c>
      <c r="W12" s="2">
        <v>0</v>
      </c>
      <c r="X12" s="2">
        <v>0</v>
      </c>
      <c r="Y12" s="2">
        <v>0</v>
      </c>
      <c r="Z12" s="1" t="s">
        <v>143</v>
      </c>
      <c r="AA12" s="1" t="s">
        <v>36</v>
      </c>
      <c r="AB12" s="12" t="str">
        <f>HYPERLINK("")</f>
        <v/>
      </c>
      <c r="AC12" s="12" t="str">
        <f>HYPERLINK("http://www.irisfmg.com/doc/images/piastrelle_tiles/ACTIVE/textures/marble_active-644/codes/IAS195X899@1.jpg")</f>
        <v>http://www.irisfmg.com/doc/images/piastrelle_tiles/ACTIVE/textures/marble_active-644/codes/IAS195X899@1.jpg</v>
      </c>
      <c r="AD12" s="1" t="s">
        <v>31</v>
      </c>
      <c r="AE12" s="1" t="s">
        <v>529</v>
      </c>
      <c r="AF12" s="1"/>
    </row>
    <row r="13" spans="1:37" x14ac:dyDescent="0.25">
      <c r="A13" s="1" t="s">
        <v>144</v>
      </c>
      <c r="B13" s="1" t="s">
        <v>39</v>
      </c>
      <c r="C13" s="15" t="s">
        <v>40</v>
      </c>
      <c r="D13" s="1" t="s">
        <v>145</v>
      </c>
      <c r="E13" s="1" t="s">
        <v>146</v>
      </c>
      <c r="F13" s="1" t="s">
        <v>133</v>
      </c>
      <c r="G13" s="1" t="s">
        <v>111</v>
      </c>
      <c r="H13" s="1" t="s">
        <v>48</v>
      </c>
      <c r="I13" s="1" t="s">
        <v>49</v>
      </c>
      <c r="J13" s="2"/>
      <c r="K13" s="19">
        <v>9</v>
      </c>
      <c r="L13" s="1" t="s">
        <v>90</v>
      </c>
      <c r="M13" s="1" t="s">
        <v>91</v>
      </c>
      <c r="N13" s="1" t="s">
        <v>92</v>
      </c>
      <c r="O13" s="1" t="s">
        <v>105</v>
      </c>
      <c r="P13" s="16" t="s">
        <v>112</v>
      </c>
      <c r="Q13" s="1" t="s">
        <v>30</v>
      </c>
      <c r="S13" s="2">
        <v>4</v>
      </c>
      <c r="T13" s="2">
        <v>0.72</v>
      </c>
      <c r="U13" s="2">
        <v>14.976000000000001</v>
      </c>
      <c r="V13" s="2">
        <v>3.7440000000000002</v>
      </c>
      <c r="W13" s="2">
        <v>0</v>
      </c>
      <c r="X13" s="2">
        <v>0</v>
      </c>
      <c r="Y13" s="2">
        <v>0</v>
      </c>
      <c r="Z13" s="1" t="s">
        <v>147</v>
      </c>
      <c r="AA13" s="1" t="s">
        <v>36</v>
      </c>
      <c r="AB13" s="12" t="str">
        <f>HYPERLINK("")</f>
        <v/>
      </c>
      <c r="AC13" s="12" t="str">
        <f>HYPERLINK("http://www.irisfmg.com/doc/images/piastrelle_tiles/ACTIVE/textures/marble_active-644/codes/IAS195X8G36@8.jpg")</f>
        <v>http://www.irisfmg.com/doc/images/piastrelle_tiles/ACTIVE/textures/marble_active-644/codes/IAS195X8G36@8.jpg</v>
      </c>
      <c r="AD13" s="1" t="s">
        <v>31</v>
      </c>
      <c r="AE13" s="1" t="s">
        <v>529</v>
      </c>
      <c r="AF13" s="1"/>
    </row>
    <row r="14" spans="1:37" x14ac:dyDescent="0.25">
      <c r="A14" s="1" t="s">
        <v>148</v>
      </c>
      <c r="B14" s="1" t="s">
        <v>43</v>
      </c>
      <c r="C14" s="15" t="s">
        <v>37</v>
      </c>
      <c r="D14" s="1" t="s">
        <v>149</v>
      </c>
      <c r="E14" s="1" t="s">
        <v>88</v>
      </c>
      <c r="F14" s="1" t="s">
        <v>89</v>
      </c>
      <c r="H14" s="1" t="s">
        <v>48</v>
      </c>
      <c r="I14" s="1" t="s">
        <v>49</v>
      </c>
      <c r="J14" s="1" t="s">
        <v>34</v>
      </c>
      <c r="K14" s="19">
        <v>6</v>
      </c>
      <c r="L14" s="1" t="s">
        <v>90</v>
      </c>
      <c r="M14" s="1" t="s">
        <v>91</v>
      </c>
      <c r="N14" s="1" t="s">
        <v>92</v>
      </c>
      <c r="O14" s="1" t="s">
        <v>35</v>
      </c>
      <c r="P14" s="16" t="s">
        <v>53</v>
      </c>
      <c r="Q14" s="1" t="s">
        <v>30</v>
      </c>
      <c r="S14" s="2">
        <v>1</v>
      </c>
      <c r="T14" s="2">
        <v>4.5</v>
      </c>
      <c r="U14" s="2">
        <v>63.314999999999998</v>
      </c>
      <c r="V14" s="2">
        <v>14.07</v>
      </c>
      <c r="W14" s="2">
        <v>759.78</v>
      </c>
      <c r="X14" s="2">
        <v>12</v>
      </c>
      <c r="Y14" s="2">
        <v>54</v>
      </c>
      <c r="Z14" s="1" t="s">
        <v>150</v>
      </c>
      <c r="AA14" s="1" t="s">
        <v>36</v>
      </c>
      <c r="AB14" s="12" t="str">
        <f>HYPERLINK("")</f>
        <v/>
      </c>
      <c r="AC14" s="12" t="str">
        <f>HYPERLINK("http://www.irisfmg.com/doc/images/piastrelle_tiles/ACTIVE/textures/marble_active-644/codes/IAS2661530@4.jpg")</f>
        <v>http://www.irisfmg.com/doc/images/piastrelle_tiles/ACTIVE/textures/marble_active-644/codes/IAS2661530@4.jpg</v>
      </c>
      <c r="AD14" s="1" t="s">
        <v>31</v>
      </c>
      <c r="AE14" s="1" t="s">
        <v>529</v>
      </c>
      <c r="AF14" s="1"/>
    </row>
    <row r="15" spans="1:37" x14ac:dyDescent="0.25">
      <c r="A15" s="1" t="s">
        <v>177</v>
      </c>
      <c r="B15" s="1" t="s">
        <v>170</v>
      </c>
      <c r="C15" s="15" t="s">
        <v>171</v>
      </c>
      <c r="D15" s="1" t="s">
        <v>178</v>
      </c>
      <c r="E15" s="1" t="s">
        <v>179</v>
      </c>
      <c r="F15" s="1" t="s">
        <v>133</v>
      </c>
      <c r="H15" s="1" t="s">
        <v>48</v>
      </c>
      <c r="I15" s="1" t="s">
        <v>49</v>
      </c>
      <c r="J15" s="2"/>
      <c r="K15" s="19">
        <v>12</v>
      </c>
      <c r="L15" s="1" t="s">
        <v>90</v>
      </c>
      <c r="M15" s="1" t="s">
        <v>91</v>
      </c>
      <c r="N15" s="1" t="s">
        <v>92</v>
      </c>
      <c r="O15" s="1" t="s">
        <v>35</v>
      </c>
      <c r="P15" s="16" t="s">
        <v>180</v>
      </c>
      <c r="Q15" s="1" t="s">
        <v>30</v>
      </c>
      <c r="S15" s="2">
        <v>1</v>
      </c>
      <c r="T15" s="2">
        <v>4.8</v>
      </c>
      <c r="U15" s="2">
        <v>148.80000000000001</v>
      </c>
      <c r="V15" s="2">
        <v>31</v>
      </c>
      <c r="W15" s="2">
        <v>3273.6</v>
      </c>
      <c r="X15" s="2">
        <v>22</v>
      </c>
      <c r="Y15" s="2">
        <v>105.6</v>
      </c>
      <c r="Z15" s="1" t="s">
        <v>181</v>
      </c>
      <c r="AA15" s="1" t="s">
        <v>36</v>
      </c>
      <c r="AB15" s="12" t="str">
        <f>HYPERLINK("")</f>
        <v/>
      </c>
      <c r="AC15" s="12" t="str">
        <f>HYPERLINK("http://www.irisfmg.com/doc/images/piastrelle_tiles/ACTIVE/textures/marble_active-644/codes/IAS3215506G@1.jpg")</f>
        <v>http://www.irisfmg.com/doc/images/piastrelle_tiles/ACTIVE/textures/marble_active-644/codes/IAS3215506G@1.jpg</v>
      </c>
      <c r="AD15" s="1" t="s">
        <v>31</v>
      </c>
      <c r="AE15" s="1" t="s">
        <v>529</v>
      </c>
      <c r="AF15" s="1"/>
    </row>
    <row r="16" spans="1:37" x14ac:dyDescent="0.25">
      <c r="A16" s="1" t="s">
        <v>182</v>
      </c>
      <c r="B16" s="1" t="s">
        <v>170</v>
      </c>
      <c r="C16" s="15" t="s">
        <v>171</v>
      </c>
      <c r="D16" s="1" t="s">
        <v>183</v>
      </c>
      <c r="E16" s="1" t="s">
        <v>184</v>
      </c>
      <c r="F16" s="1" t="s">
        <v>89</v>
      </c>
      <c r="G16" s="1" t="s">
        <v>174</v>
      </c>
      <c r="H16" s="1" t="s">
        <v>48</v>
      </c>
      <c r="I16" s="1" t="s">
        <v>49</v>
      </c>
      <c r="J16" s="2"/>
      <c r="K16" s="19">
        <v>12</v>
      </c>
      <c r="L16" s="1" t="s">
        <v>90</v>
      </c>
      <c r="M16" s="1" t="s">
        <v>91</v>
      </c>
      <c r="N16" s="1" t="s">
        <v>92</v>
      </c>
      <c r="O16" s="1" t="s">
        <v>35</v>
      </c>
      <c r="P16" s="16" t="s">
        <v>185</v>
      </c>
      <c r="Q16" s="1" t="s">
        <v>30</v>
      </c>
      <c r="S16" s="2">
        <v>1</v>
      </c>
      <c r="T16" s="2">
        <v>4.8</v>
      </c>
      <c r="U16" s="2">
        <v>148.80000000000001</v>
      </c>
      <c r="V16" s="2">
        <v>31</v>
      </c>
      <c r="W16" s="2">
        <v>3273.6</v>
      </c>
      <c r="X16" s="2">
        <v>22</v>
      </c>
      <c r="Y16" s="2">
        <v>105.6</v>
      </c>
      <c r="Z16" s="1" t="s">
        <v>186</v>
      </c>
      <c r="AA16" s="1" t="s">
        <v>36</v>
      </c>
      <c r="AB16" s="12" t="str">
        <f>HYPERLINK("")</f>
        <v/>
      </c>
      <c r="AC16" s="12" t="str">
        <f>HYPERLINK("http://www.irisfmg.com/doc/images/piastrelle_tiles/ACTIVE/textures/marble_active-644/codes/IAS3215507GST@1.jpg")</f>
        <v>http://www.irisfmg.com/doc/images/piastrelle_tiles/ACTIVE/textures/marble_active-644/codes/IAS3215507GST@1.jpg</v>
      </c>
      <c r="AD16" s="1" t="s">
        <v>31</v>
      </c>
      <c r="AE16" s="1" t="s">
        <v>529</v>
      </c>
      <c r="AF16" s="1"/>
    </row>
    <row r="17" spans="1:32" x14ac:dyDescent="0.25">
      <c r="A17" s="1" t="s">
        <v>187</v>
      </c>
      <c r="B17" s="1" t="s">
        <v>170</v>
      </c>
      <c r="C17" s="15" t="s">
        <v>171</v>
      </c>
      <c r="D17" s="1" t="s">
        <v>188</v>
      </c>
      <c r="E17" s="1" t="s">
        <v>189</v>
      </c>
      <c r="F17" s="1" t="s">
        <v>117</v>
      </c>
      <c r="H17" s="1" t="s">
        <v>48</v>
      </c>
      <c r="I17" s="1" t="s">
        <v>49</v>
      </c>
      <c r="J17" s="2"/>
      <c r="K17" s="19">
        <v>12</v>
      </c>
      <c r="L17" s="1" t="s">
        <v>90</v>
      </c>
      <c r="M17" s="1" t="s">
        <v>91</v>
      </c>
      <c r="N17" s="1" t="s">
        <v>92</v>
      </c>
      <c r="O17" s="1" t="s">
        <v>35</v>
      </c>
      <c r="P17" s="16" t="s">
        <v>180</v>
      </c>
      <c r="Q17" s="1" t="s">
        <v>30</v>
      </c>
      <c r="S17" s="2">
        <v>1</v>
      </c>
      <c r="T17" s="2">
        <v>4.8</v>
      </c>
      <c r="U17" s="2">
        <v>148.80000000000001</v>
      </c>
      <c r="V17" s="2">
        <v>31</v>
      </c>
      <c r="W17" s="2">
        <v>3273.6</v>
      </c>
      <c r="X17" s="2">
        <v>22</v>
      </c>
      <c r="Y17" s="2">
        <v>105.6</v>
      </c>
      <c r="Z17" s="1" t="s">
        <v>190</v>
      </c>
      <c r="AA17" s="1" t="s">
        <v>36</v>
      </c>
      <c r="AB17" s="12" t="str">
        <f>HYPERLINK("")</f>
        <v/>
      </c>
      <c r="AC17" s="12" t="str">
        <f>HYPERLINK("http://www.irisfmg.com/doc/images/piastrelle_tiles/ACTIVE/textures/marble_active-644/codes/IAS3215512G@1.jpg")</f>
        <v>http://www.irisfmg.com/doc/images/piastrelle_tiles/ACTIVE/textures/marble_active-644/codes/IAS3215512G@1.jpg</v>
      </c>
      <c r="AD17" s="1" t="s">
        <v>31</v>
      </c>
      <c r="AE17" s="1" t="s">
        <v>529</v>
      </c>
      <c r="AF17" s="1"/>
    </row>
    <row r="18" spans="1:32" x14ac:dyDescent="0.25">
      <c r="A18" s="1" t="s">
        <v>191</v>
      </c>
      <c r="B18" s="1" t="s">
        <v>43</v>
      </c>
      <c r="C18" s="15" t="s">
        <v>37</v>
      </c>
      <c r="D18" s="1" t="s">
        <v>192</v>
      </c>
      <c r="E18" s="1" t="s">
        <v>116</v>
      </c>
      <c r="F18" s="1" t="s">
        <v>117</v>
      </c>
      <c r="H18" s="1" t="s">
        <v>48</v>
      </c>
      <c r="I18" s="1" t="s">
        <v>49</v>
      </c>
      <c r="J18" s="1" t="s">
        <v>34</v>
      </c>
      <c r="K18" s="19">
        <v>6</v>
      </c>
      <c r="L18" s="1" t="s">
        <v>90</v>
      </c>
      <c r="M18" s="1" t="s">
        <v>91</v>
      </c>
      <c r="N18" s="1" t="s">
        <v>92</v>
      </c>
      <c r="O18" s="1" t="s">
        <v>35</v>
      </c>
      <c r="P18" s="16" t="s">
        <v>53</v>
      </c>
      <c r="Q18" s="1" t="s">
        <v>30</v>
      </c>
      <c r="S18" s="2">
        <v>1</v>
      </c>
      <c r="T18" s="2">
        <v>4.5</v>
      </c>
      <c r="U18" s="2">
        <v>63.314999999999998</v>
      </c>
      <c r="V18" s="2">
        <v>14.07</v>
      </c>
      <c r="W18" s="2">
        <v>759.78</v>
      </c>
      <c r="X18" s="2">
        <v>12</v>
      </c>
      <c r="Y18" s="2">
        <v>54</v>
      </c>
      <c r="Z18" s="1" t="s">
        <v>193</v>
      </c>
      <c r="AA18" s="1" t="s">
        <v>36</v>
      </c>
      <c r="AB18" s="12" t="str">
        <f>HYPERLINK("")</f>
        <v/>
      </c>
      <c r="AC18" s="12" t="str">
        <f>HYPERLINK("http://www.irisfmg.com/doc/images/piastrelle_tiles/ACTIVE/textures/marble_active-644/codes/IAS3261530@4.jpg")</f>
        <v>http://www.irisfmg.com/doc/images/piastrelle_tiles/ACTIVE/textures/marble_active-644/codes/IAS3261530@4.jpg</v>
      </c>
      <c r="AD18" s="1" t="s">
        <v>31</v>
      </c>
      <c r="AE18" s="1" t="s">
        <v>529</v>
      </c>
      <c r="AF18" s="1"/>
    </row>
    <row r="19" spans="1:32" x14ac:dyDescent="0.25">
      <c r="A19" s="1" t="s">
        <v>194</v>
      </c>
      <c r="B19" s="1" t="s">
        <v>43</v>
      </c>
      <c r="C19" s="15" t="s">
        <v>37</v>
      </c>
      <c r="D19" s="1" t="s">
        <v>195</v>
      </c>
      <c r="E19" s="1" t="s">
        <v>132</v>
      </c>
      <c r="F19" s="1" t="s">
        <v>133</v>
      </c>
      <c r="H19" s="1" t="s">
        <v>48</v>
      </c>
      <c r="I19" s="1" t="s">
        <v>49</v>
      </c>
      <c r="J19" s="1" t="s">
        <v>34</v>
      </c>
      <c r="K19" s="19">
        <v>6</v>
      </c>
      <c r="L19" s="1" t="s">
        <v>90</v>
      </c>
      <c r="M19" s="1" t="s">
        <v>91</v>
      </c>
      <c r="N19" s="1" t="s">
        <v>92</v>
      </c>
      <c r="O19" s="1" t="s">
        <v>35</v>
      </c>
      <c r="P19" s="16" t="s">
        <v>196</v>
      </c>
      <c r="Q19" s="1" t="s">
        <v>30</v>
      </c>
      <c r="S19" s="2">
        <v>1</v>
      </c>
      <c r="T19" s="2">
        <v>4.5</v>
      </c>
      <c r="U19" s="2">
        <v>63.314999999999998</v>
      </c>
      <c r="V19" s="2">
        <v>14.07</v>
      </c>
      <c r="W19" s="2">
        <v>759.78</v>
      </c>
      <c r="X19" s="2">
        <v>12</v>
      </c>
      <c r="Y19" s="2">
        <v>54</v>
      </c>
      <c r="Z19" s="1" t="s">
        <v>197</v>
      </c>
      <c r="AA19" s="1" t="s">
        <v>36</v>
      </c>
      <c r="AB19" s="12" t="str">
        <f>HYPERLINK("")</f>
        <v/>
      </c>
      <c r="AC19" s="12" t="str">
        <f>HYPERLINK("http://www.irisfmg.com/doc/images/piastrelle_tiles/ACTIVE/textures/marble_active-644/codes/IAS461530@4.jpg")</f>
        <v>http://www.irisfmg.com/doc/images/piastrelle_tiles/ACTIVE/textures/marble_active-644/codes/IAS461530@4.jpg</v>
      </c>
      <c r="AD19" s="1" t="s">
        <v>31</v>
      </c>
      <c r="AE19" s="1" t="s">
        <v>529</v>
      </c>
      <c r="AF19" s="1"/>
    </row>
    <row r="20" spans="1:32" x14ac:dyDescent="0.25">
      <c r="A20" s="1" t="s">
        <v>55</v>
      </c>
      <c r="B20" s="1" t="s">
        <v>56</v>
      </c>
      <c r="C20" s="15" t="s">
        <v>57</v>
      </c>
      <c r="D20" s="1" t="s">
        <v>58</v>
      </c>
      <c r="E20" s="1" t="s">
        <v>59</v>
      </c>
      <c r="F20" s="1" t="s">
        <v>60</v>
      </c>
      <c r="G20" s="2"/>
      <c r="H20" s="1" t="s">
        <v>48</v>
      </c>
      <c r="I20" s="1" t="s">
        <v>49</v>
      </c>
      <c r="J20" s="1" t="s">
        <v>34</v>
      </c>
      <c r="K20" s="19">
        <v>6</v>
      </c>
      <c r="L20" s="1" t="s">
        <v>61</v>
      </c>
      <c r="M20" s="1" t="s">
        <v>62</v>
      </c>
      <c r="N20" s="1" t="s">
        <v>63</v>
      </c>
      <c r="O20" s="1" t="s">
        <v>35</v>
      </c>
      <c r="P20" s="16" t="s">
        <v>64</v>
      </c>
      <c r="Q20" s="1" t="s">
        <v>30</v>
      </c>
      <c r="S20" s="2">
        <v>2</v>
      </c>
      <c r="T20" s="2">
        <v>2</v>
      </c>
      <c r="U20" s="2">
        <v>28.14</v>
      </c>
      <c r="V20" s="2">
        <v>14.07</v>
      </c>
      <c r="W20" s="2">
        <v>731.64</v>
      </c>
      <c r="X20" s="2">
        <v>26</v>
      </c>
      <c r="Y20" s="2">
        <v>52</v>
      </c>
      <c r="Z20" s="1" t="s">
        <v>65</v>
      </c>
      <c r="AA20" s="1" t="s">
        <v>36</v>
      </c>
      <c r="AB20" s="12" t="str">
        <f>HYPERLINK("")</f>
        <v/>
      </c>
      <c r="AC20" s="12" t="str">
        <f>HYPERLINK("http://www.irisfmg.com/doc/images/piastrelle_tiles/ACTIVE/textures/pietra_di_basalto_active-642/codes/IAS100219M6@1.jpg")</f>
        <v>http://www.irisfmg.com/doc/images/piastrelle_tiles/ACTIVE/textures/pietra_di_basalto_active-642/codes/IAS100219M6@1.jpg</v>
      </c>
      <c r="AD20" s="1" t="s">
        <v>31</v>
      </c>
      <c r="AE20" s="1" t="s">
        <v>529</v>
      </c>
      <c r="AF20" s="1"/>
    </row>
    <row r="21" spans="1:32" x14ac:dyDescent="0.25">
      <c r="A21" s="1" t="s">
        <v>66</v>
      </c>
      <c r="B21" s="1" t="s">
        <v>56</v>
      </c>
      <c r="C21" s="15" t="s">
        <v>57</v>
      </c>
      <c r="D21" s="1" t="s">
        <v>67</v>
      </c>
      <c r="E21" s="1" t="s">
        <v>68</v>
      </c>
      <c r="F21" s="1" t="s">
        <v>69</v>
      </c>
      <c r="G21" s="2"/>
      <c r="H21" s="1" t="s">
        <v>48</v>
      </c>
      <c r="I21" s="1" t="s">
        <v>49</v>
      </c>
      <c r="J21" s="1" t="s">
        <v>34</v>
      </c>
      <c r="K21" s="19">
        <v>6</v>
      </c>
      <c r="L21" s="1" t="s">
        <v>61</v>
      </c>
      <c r="M21" s="1" t="s">
        <v>62</v>
      </c>
      <c r="N21" s="1" t="s">
        <v>63</v>
      </c>
      <c r="O21" s="1" t="s">
        <v>35</v>
      </c>
      <c r="P21" s="16" t="s">
        <v>64</v>
      </c>
      <c r="Q21" s="1" t="s">
        <v>30</v>
      </c>
      <c r="S21" s="2">
        <v>2</v>
      </c>
      <c r="T21" s="2">
        <v>2</v>
      </c>
      <c r="U21" s="2">
        <v>28.14</v>
      </c>
      <c r="V21" s="2">
        <v>14.07</v>
      </c>
      <c r="W21" s="2">
        <v>731.64</v>
      </c>
      <c r="X21" s="2">
        <v>26</v>
      </c>
      <c r="Y21" s="2">
        <v>52</v>
      </c>
      <c r="Z21" s="1" t="s">
        <v>70</v>
      </c>
      <c r="AA21" s="1" t="s">
        <v>36</v>
      </c>
      <c r="AB21" s="12" t="str">
        <f>HYPERLINK("")</f>
        <v/>
      </c>
      <c r="AC21" s="12" t="str">
        <f>HYPERLINK("http://www.irisfmg.com/doc/images/piastrelle_tiles/ACTIVE/textures/pietra_di_basalto_active-642/codes/IAS100220M6@2.jpg")</f>
        <v>http://www.irisfmg.com/doc/images/piastrelle_tiles/ACTIVE/textures/pietra_di_basalto_active-642/codes/IAS100220M6@2.jpg</v>
      </c>
      <c r="AD21" s="1" t="s">
        <v>31</v>
      </c>
      <c r="AE21" s="1" t="s">
        <v>529</v>
      </c>
      <c r="AF21" s="1"/>
    </row>
    <row r="22" spans="1:32" x14ac:dyDescent="0.25">
      <c r="A22" s="1" t="s">
        <v>71</v>
      </c>
      <c r="B22" s="1" t="s">
        <v>56</v>
      </c>
      <c r="C22" s="15" t="s">
        <v>57</v>
      </c>
      <c r="D22" s="1" t="s">
        <v>72</v>
      </c>
      <c r="E22" s="1" t="s">
        <v>73</v>
      </c>
      <c r="F22" s="1" t="s">
        <v>74</v>
      </c>
      <c r="G22" s="2"/>
      <c r="H22" s="1" t="s">
        <v>48</v>
      </c>
      <c r="I22" s="1" t="s">
        <v>49</v>
      </c>
      <c r="J22" s="1" t="s">
        <v>34</v>
      </c>
      <c r="K22" s="19">
        <v>6</v>
      </c>
      <c r="L22" s="1" t="s">
        <v>61</v>
      </c>
      <c r="M22" s="1" t="s">
        <v>62</v>
      </c>
      <c r="N22" s="1" t="s">
        <v>63</v>
      </c>
      <c r="O22" s="1" t="s">
        <v>35</v>
      </c>
      <c r="P22" s="16" t="s">
        <v>64</v>
      </c>
      <c r="Q22" s="1" t="s">
        <v>30</v>
      </c>
      <c r="S22" s="2">
        <v>2</v>
      </c>
      <c r="T22" s="2">
        <v>2</v>
      </c>
      <c r="U22" s="2">
        <v>28.14</v>
      </c>
      <c r="V22" s="2">
        <v>14.07</v>
      </c>
      <c r="W22" s="2">
        <v>731.64</v>
      </c>
      <c r="X22" s="2">
        <v>26</v>
      </c>
      <c r="Y22" s="2">
        <v>52</v>
      </c>
      <c r="Z22" s="1" t="s">
        <v>75</v>
      </c>
      <c r="AA22" s="1" t="s">
        <v>36</v>
      </c>
      <c r="AB22" s="12" t="str">
        <f>HYPERLINK("")</f>
        <v/>
      </c>
      <c r="AC22" s="12" t="str">
        <f>HYPERLINK("http://www.irisfmg.com/doc/images/piastrelle_tiles/ACTIVE/textures/pietra_di_basalto_active-642/codes/IAS100221M6@1.jpg")</f>
        <v>http://www.irisfmg.com/doc/images/piastrelle_tiles/ACTIVE/textures/pietra_di_basalto_active-642/codes/IAS100221M6@1.jpg</v>
      </c>
      <c r="AD22" s="1" t="s">
        <v>31</v>
      </c>
      <c r="AE22" s="1" t="s">
        <v>529</v>
      </c>
      <c r="AF22" s="1"/>
    </row>
    <row r="23" spans="1:32" x14ac:dyDescent="0.25">
      <c r="A23" s="1" t="s">
        <v>76</v>
      </c>
      <c r="B23" s="1" t="s">
        <v>56</v>
      </c>
      <c r="C23" s="15" t="s">
        <v>57</v>
      </c>
      <c r="D23" s="1" t="s">
        <v>77</v>
      </c>
      <c r="E23" s="1" t="s">
        <v>78</v>
      </c>
      <c r="F23" s="1" t="s">
        <v>79</v>
      </c>
      <c r="G23" s="2"/>
      <c r="H23" s="1" t="s">
        <v>48</v>
      </c>
      <c r="I23" s="1" t="s">
        <v>49</v>
      </c>
      <c r="J23" s="1" t="s">
        <v>34</v>
      </c>
      <c r="K23" s="19">
        <v>6</v>
      </c>
      <c r="L23" s="1" t="s">
        <v>61</v>
      </c>
      <c r="M23" s="1" t="s">
        <v>62</v>
      </c>
      <c r="N23" s="1" t="s">
        <v>63</v>
      </c>
      <c r="O23" s="1" t="s">
        <v>35</v>
      </c>
      <c r="P23" s="16" t="s">
        <v>64</v>
      </c>
      <c r="Q23" s="1" t="s">
        <v>30</v>
      </c>
      <c r="S23" s="2">
        <v>2</v>
      </c>
      <c r="T23" s="2">
        <v>2</v>
      </c>
      <c r="U23" s="2">
        <v>28.14</v>
      </c>
      <c r="V23" s="2">
        <v>14.07</v>
      </c>
      <c r="W23" s="2">
        <v>731.64</v>
      </c>
      <c r="X23" s="2">
        <v>26</v>
      </c>
      <c r="Y23" s="2">
        <v>52</v>
      </c>
      <c r="Z23" s="1" t="s">
        <v>80</v>
      </c>
      <c r="AA23" s="1" t="s">
        <v>36</v>
      </c>
      <c r="AB23" s="12" t="str">
        <f>HYPERLINK("")</f>
        <v/>
      </c>
      <c r="AC23" s="12" t="str">
        <f>HYPERLINK("http://www.irisfmg.com/doc/images/piastrelle_tiles/ACTIVE/textures/pietra_di_basalto_active-642/codes/IAS100222M6@4.jpg")</f>
        <v>http://www.irisfmg.com/doc/images/piastrelle_tiles/ACTIVE/textures/pietra_di_basalto_active-642/codes/IAS100222M6@4.jpg</v>
      </c>
      <c r="AD23" s="1" t="s">
        <v>31</v>
      </c>
      <c r="AE23" s="1" t="s">
        <v>529</v>
      </c>
      <c r="AF23" s="1"/>
    </row>
    <row r="24" spans="1:32" x14ac:dyDescent="0.25">
      <c r="A24" s="1" t="s">
        <v>81</v>
      </c>
      <c r="B24" s="1" t="s">
        <v>56</v>
      </c>
      <c r="C24" s="15" t="s">
        <v>57</v>
      </c>
      <c r="D24" s="1" t="s">
        <v>82</v>
      </c>
      <c r="E24" s="1" t="s">
        <v>83</v>
      </c>
      <c r="F24" s="1" t="s">
        <v>84</v>
      </c>
      <c r="G24" s="2"/>
      <c r="H24" s="1" t="s">
        <v>48</v>
      </c>
      <c r="I24" s="1" t="s">
        <v>49</v>
      </c>
      <c r="J24" s="1" t="s">
        <v>34</v>
      </c>
      <c r="K24" s="19">
        <v>6</v>
      </c>
      <c r="L24" s="1" t="s">
        <v>61</v>
      </c>
      <c r="M24" s="1" t="s">
        <v>62</v>
      </c>
      <c r="N24" s="1" t="s">
        <v>63</v>
      </c>
      <c r="O24" s="1" t="s">
        <v>35</v>
      </c>
      <c r="P24" s="16" t="s">
        <v>64</v>
      </c>
      <c r="Q24" s="1" t="s">
        <v>30</v>
      </c>
      <c r="S24" s="2">
        <v>2</v>
      </c>
      <c r="T24" s="2">
        <v>2</v>
      </c>
      <c r="U24" s="2">
        <v>28.14</v>
      </c>
      <c r="V24" s="2">
        <v>14.07</v>
      </c>
      <c r="W24" s="2">
        <v>731.64</v>
      </c>
      <c r="X24" s="2">
        <v>26</v>
      </c>
      <c r="Y24" s="2">
        <v>52</v>
      </c>
      <c r="Z24" s="1" t="s">
        <v>85</v>
      </c>
      <c r="AA24" s="1" t="s">
        <v>36</v>
      </c>
      <c r="AB24" s="12" t="str">
        <f>HYPERLINK("")</f>
        <v/>
      </c>
      <c r="AC24" s="12" t="str">
        <f>HYPERLINK("http://www.irisfmg.com/doc/images/piastrelle_tiles/ACTIVE/textures/pietra_di_basalto_active-642/codes/IAS100223M6@1.jpg")</f>
        <v>http://www.irisfmg.com/doc/images/piastrelle_tiles/ACTIVE/textures/pietra_di_basalto_active-642/codes/IAS100223M6@1.jpg</v>
      </c>
      <c r="AD24" s="1" t="s">
        <v>31</v>
      </c>
      <c r="AE24" s="1" t="s">
        <v>529</v>
      </c>
      <c r="AF24" s="1"/>
    </row>
    <row r="25" spans="1:32" x14ac:dyDescent="0.25">
      <c r="A25" s="1" t="s">
        <v>151</v>
      </c>
      <c r="B25" s="1" t="s">
        <v>152</v>
      </c>
      <c r="C25" s="15" t="s">
        <v>153</v>
      </c>
      <c r="D25" s="1" t="s">
        <v>154</v>
      </c>
      <c r="E25" s="1" t="s">
        <v>59</v>
      </c>
      <c r="F25" s="1" t="s">
        <v>60</v>
      </c>
      <c r="G25" s="2"/>
      <c r="H25" s="1" t="s">
        <v>48</v>
      </c>
      <c r="I25" s="1" t="s">
        <v>49</v>
      </c>
      <c r="J25" s="1" t="s">
        <v>34</v>
      </c>
      <c r="K25" s="19">
        <v>6</v>
      </c>
      <c r="L25" s="1" t="s">
        <v>61</v>
      </c>
      <c r="M25" s="1" t="s">
        <v>62</v>
      </c>
      <c r="N25" s="1" t="s">
        <v>63</v>
      </c>
      <c r="O25" s="1" t="s">
        <v>35</v>
      </c>
      <c r="P25" s="16" t="s">
        <v>155</v>
      </c>
      <c r="Q25" s="1" t="s">
        <v>30</v>
      </c>
      <c r="S25" s="2">
        <v>1</v>
      </c>
      <c r="T25" s="2">
        <v>3</v>
      </c>
      <c r="U25" s="2">
        <v>42.21</v>
      </c>
      <c r="V25" s="2">
        <v>14.07</v>
      </c>
      <c r="W25" s="2">
        <v>675.36</v>
      </c>
      <c r="X25" s="2">
        <v>16</v>
      </c>
      <c r="Y25" s="2">
        <v>48</v>
      </c>
      <c r="Z25" s="1" t="s">
        <v>156</v>
      </c>
      <c r="AA25" s="1" t="s">
        <v>36</v>
      </c>
      <c r="AB25" s="12" t="str">
        <f>HYPERLINK("")</f>
        <v/>
      </c>
      <c r="AC25" s="12" t="str">
        <f>HYPERLINK("http://www.irisfmg.com/doc/images/piastrelle_tiles/ACTIVE/textures/pietra_di_basalto_active-642/codes/IAS310219M6@3.jpg")</f>
        <v>http://www.irisfmg.com/doc/images/piastrelle_tiles/ACTIVE/textures/pietra_di_basalto_active-642/codes/IAS310219M6@3.jpg</v>
      </c>
      <c r="AD25" s="1" t="s">
        <v>31</v>
      </c>
      <c r="AE25" s="1" t="s">
        <v>529</v>
      </c>
      <c r="AF25" s="1"/>
    </row>
    <row r="26" spans="1:32" x14ac:dyDescent="0.25">
      <c r="A26" s="1" t="s">
        <v>157</v>
      </c>
      <c r="B26" s="1" t="s">
        <v>152</v>
      </c>
      <c r="C26" s="15" t="s">
        <v>153</v>
      </c>
      <c r="D26" s="1" t="s">
        <v>158</v>
      </c>
      <c r="E26" s="1" t="s">
        <v>68</v>
      </c>
      <c r="F26" s="1" t="s">
        <v>69</v>
      </c>
      <c r="G26" s="2"/>
      <c r="H26" s="1" t="s">
        <v>48</v>
      </c>
      <c r="I26" s="1" t="s">
        <v>49</v>
      </c>
      <c r="J26" s="1" t="s">
        <v>34</v>
      </c>
      <c r="K26" s="19">
        <v>6</v>
      </c>
      <c r="L26" s="1" t="s">
        <v>61</v>
      </c>
      <c r="M26" s="1" t="s">
        <v>62</v>
      </c>
      <c r="N26" s="1" t="s">
        <v>63</v>
      </c>
      <c r="O26" s="1" t="s">
        <v>35</v>
      </c>
      <c r="P26" s="16" t="s">
        <v>155</v>
      </c>
      <c r="Q26" s="1" t="s">
        <v>30</v>
      </c>
      <c r="S26" s="2">
        <v>1</v>
      </c>
      <c r="T26" s="2">
        <v>3</v>
      </c>
      <c r="U26" s="2">
        <v>42.21</v>
      </c>
      <c r="V26" s="2">
        <v>14.07</v>
      </c>
      <c r="W26" s="2">
        <v>675.36</v>
      </c>
      <c r="X26" s="2">
        <v>16</v>
      </c>
      <c r="Y26" s="2">
        <v>48</v>
      </c>
      <c r="Z26" s="1" t="s">
        <v>159</v>
      </c>
      <c r="AA26" s="1" t="s">
        <v>36</v>
      </c>
      <c r="AB26" s="12" t="str">
        <f>HYPERLINK("")</f>
        <v/>
      </c>
      <c r="AC26" s="12" t="str">
        <f>HYPERLINK("http://www.irisfmg.com/doc/images/piastrelle_tiles/ACTIVE/textures/pietra_di_basalto_active-642/codes/IAS310220M6@2.jpg")</f>
        <v>http://www.irisfmg.com/doc/images/piastrelle_tiles/ACTIVE/textures/pietra_di_basalto_active-642/codes/IAS310220M6@2.jpg</v>
      </c>
      <c r="AD26" s="1" t="s">
        <v>31</v>
      </c>
      <c r="AE26" s="1" t="s">
        <v>529</v>
      </c>
      <c r="AF26" s="1"/>
    </row>
    <row r="27" spans="1:32" x14ac:dyDescent="0.25">
      <c r="A27" s="1" t="s">
        <v>160</v>
      </c>
      <c r="B27" s="1" t="s">
        <v>152</v>
      </c>
      <c r="C27" s="15" t="s">
        <v>153</v>
      </c>
      <c r="D27" s="1" t="s">
        <v>161</v>
      </c>
      <c r="E27" s="1" t="s">
        <v>73</v>
      </c>
      <c r="F27" s="1" t="s">
        <v>74</v>
      </c>
      <c r="G27" s="2"/>
      <c r="H27" s="1" t="s">
        <v>48</v>
      </c>
      <c r="I27" s="1" t="s">
        <v>49</v>
      </c>
      <c r="J27" s="1" t="s">
        <v>34</v>
      </c>
      <c r="K27" s="19">
        <v>6</v>
      </c>
      <c r="L27" s="1" t="s">
        <v>61</v>
      </c>
      <c r="M27" s="1" t="s">
        <v>62</v>
      </c>
      <c r="N27" s="1" t="s">
        <v>63</v>
      </c>
      <c r="O27" s="1" t="s">
        <v>35</v>
      </c>
      <c r="P27" s="16" t="s">
        <v>155</v>
      </c>
      <c r="Q27" s="1" t="s">
        <v>30</v>
      </c>
      <c r="S27" s="2">
        <v>1</v>
      </c>
      <c r="T27" s="2">
        <v>3</v>
      </c>
      <c r="U27" s="2">
        <v>42.21</v>
      </c>
      <c r="V27" s="2">
        <v>14.07</v>
      </c>
      <c r="W27" s="2">
        <v>675.36</v>
      </c>
      <c r="X27" s="2">
        <v>16</v>
      </c>
      <c r="Y27" s="2">
        <v>48</v>
      </c>
      <c r="Z27" s="1" t="s">
        <v>162</v>
      </c>
      <c r="AA27" s="1" t="s">
        <v>36</v>
      </c>
      <c r="AB27" s="12" t="str">
        <f>HYPERLINK("")</f>
        <v/>
      </c>
      <c r="AC27" s="12" t="str">
        <f>HYPERLINK("http://www.irisfmg.com/doc/images/piastrelle_tiles/ACTIVE/textures/pietra_di_basalto_active-642/codes/IAS310221M6@2.jpg")</f>
        <v>http://www.irisfmg.com/doc/images/piastrelle_tiles/ACTIVE/textures/pietra_di_basalto_active-642/codes/IAS310221M6@2.jpg</v>
      </c>
      <c r="AD27" s="1" t="s">
        <v>31</v>
      </c>
      <c r="AE27" s="1" t="s">
        <v>529</v>
      </c>
      <c r="AF27" s="1"/>
    </row>
    <row r="28" spans="1:32" x14ac:dyDescent="0.25">
      <c r="A28" s="1" t="s">
        <v>163</v>
      </c>
      <c r="B28" s="1" t="s">
        <v>152</v>
      </c>
      <c r="C28" s="15" t="s">
        <v>153</v>
      </c>
      <c r="D28" s="1" t="s">
        <v>164</v>
      </c>
      <c r="E28" s="1" t="s">
        <v>78</v>
      </c>
      <c r="F28" s="1" t="s">
        <v>79</v>
      </c>
      <c r="G28" s="2"/>
      <c r="H28" s="1" t="s">
        <v>48</v>
      </c>
      <c r="I28" s="1" t="s">
        <v>49</v>
      </c>
      <c r="J28" s="1" t="s">
        <v>34</v>
      </c>
      <c r="K28" s="19">
        <v>6</v>
      </c>
      <c r="L28" s="1" t="s">
        <v>61</v>
      </c>
      <c r="M28" s="1" t="s">
        <v>62</v>
      </c>
      <c r="N28" s="1" t="s">
        <v>63</v>
      </c>
      <c r="O28" s="1" t="s">
        <v>35</v>
      </c>
      <c r="P28" s="16" t="s">
        <v>155</v>
      </c>
      <c r="Q28" s="1" t="s">
        <v>30</v>
      </c>
      <c r="S28" s="2">
        <v>1</v>
      </c>
      <c r="T28" s="2">
        <v>3</v>
      </c>
      <c r="U28" s="2">
        <v>42.21</v>
      </c>
      <c r="V28" s="2">
        <v>14.07</v>
      </c>
      <c r="W28" s="2">
        <v>675.36</v>
      </c>
      <c r="X28" s="2">
        <v>16</v>
      </c>
      <c r="Y28" s="2">
        <v>48</v>
      </c>
      <c r="Z28" s="1" t="s">
        <v>165</v>
      </c>
      <c r="AA28" s="1" t="s">
        <v>36</v>
      </c>
      <c r="AB28" s="12" t="str">
        <f>HYPERLINK("")</f>
        <v/>
      </c>
      <c r="AC28" s="12" t="str">
        <f>HYPERLINK("http://www.irisfmg.com/doc/images/piastrelle_tiles/ACTIVE/textures/pietra_di_basalto_active-642/codes/IAS310222M6@4.jpg")</f>
        <v>http://www.irisfmg.com/doc/images/piastrelle_tiles/ACTIVE/textures/pietra_di_basalto_active-642/codes/IAS310222M6@4.jpg</v>
      </c>
      <c r="AD28" s="1" t="s">
        <v>31</v>
      </c>
      <c r="AE28" s="1" t="s">
        <v>529</v>
      </c>
      <c r="AF28" s="1"/>
    </row>
    <row r="29" spans="1:32" x14ac:dyDescent="0.25">
      <c r="A29" s="1" t="s">
        <v>166</v>
      </c>
      <c r="B29" s="1" t="s">
        <v>152</v>
      </c>
      <c r="C29" s="15" t="s">
        <v>153</v>
      </c>
      <c r="D29" s="1" t="s">
        <v>167</v>
      </c>
      <c r="E29" s="1" t="s">
        <v>83</v>
      </c>
      <c r="F29" s="1" t="s">
        <v>84</v>
      </c>
      <c r="G29" s="2"/>
      <c r="H29" s="1" t="s">
        <v>48</v>
      </c>
      <c r="I29" s="1" t="s">
        <v>49</v>
      </c>
      <c r="J29" s="1" t="s">
        <v>34</v>
      </c>
      <c r="K29" s="19">
        <v>6</v>
      </c>
      <c r="L29" s="1" t="s">
        <v>61</v>
      </c>
      <c r="M29" s="1" t="s">
        <v>62</v>
      </c>
      <c r="N29" s="1" t="s">
        <v>63</v>
      </c>
      <c r="O29" s="1" t="s">
        <v>35</v>
      </c>
      <c r="P29" s="16" t="s">
        <v>155</v>
      </c>
      <c r="Q29" s="1" t="s">
        <v>30</v>
      </c>
      <c r="S29" s="2">
        <v>1</v>
      </c>
      <c r="T29" s="2">
        <v>3</v>
      </c>
      <c r="U29" s="2">
        <v>42.21</v>
      </c>
      <c r="V29" s="2">
        <v>14.07</v>
      </c>
      <c r="W29" s="2">
        <v>675.36</v>
      </c>
      <c r="X29" s="2">
        <v>16</v>
      </c>
      <c r="Y29" s="2">
        <v>48</v>
      </c>
      <c r="Z29" s="1" t="s">
        <v>168</v>
      </c>
      <c r="AA29" s="1" t="s">
        <v>36</v>
      </c>
      <c r="AB29" s="12" t="str">
        <f>HYPERLINK("")</f>
        <v/>
      </c>
      <c r="AC29" s="12" t="str">
        <f>HYPERLINK("http://www.irisfmg.com/doc/images/piastrelle_tiles/ACTIVE/textures/pietra_di_basalto_active-642/codes/IAS310223M6@1.jpg")</f>
        <v>http://www.irisfmg.com/doc/images/piastrelle_tiles/ACTIVE/textures/pietra_di_basalto_active-642/codes/IAS310223M6@1.jpg</v>
      </c>
      <c r="AD29" s="1" t="s">
        <v>31</v>
      </c>
      <c r="AE29" s="1" t="s">
        <v>529</v>
      </c>
      <c r="AF29" s="1"/>
    </row>
    <row r="30" spans="1:32" x14ac:dyDescent="0.25">
      <c r="A30" s="1" t="s">
        <v>198</v>
      </c>
      <c r="B30" s="1" t="s">
        <v>199</v>
      </c>
      <c r="C30" s="15" t="s">
        <v>200</v>
      </c>
      <c r="D30" s="1" t="s">
        <v>201</v>
      </c>
      <c r="E30" s="1" t="s">
        <v>68</v>
      </c>
      <c r="F30" s="1" t="s">
        <v>69</v>
      </c>
      <c r="G30" s="2"/>
      <c r="H30" s="1" t="s">
        <v>48</v>
      </c>
      <c r="I30" s="1" t="s">
        <v>49</v>
      </c>
      <c r="J30" s="1" t="s">
        <v>34</v>
      </c>
      <c r="K30" s="19">
        <v>10.5</v>
      </c>
      <c r="L30" s="1" t="s">
        <v>61</v>
      </c>
      <c r="M30" s="1" t="s">
        <v>62</v>
      </c>
      <c r="N30" s="1" t="s">
        <v>63</v>
      </c>
      <c r="O30" s="1" t="s">
        <v>35</v>
      </c>
      <c r="P30" s="16" t="s">
        <v>202</v>
      </c>
      <c r="Q30" s="1" t="s">
        <v>30</v>
      </c>
      <c r="S30" s="2">
        <v>6</v>
      </c>
      <c r="T30" s="2">
        <v>1.125</v>
      </c>
      <c r="U30" s="2">
        <v>24.997</v>
      </c>
      <c r="V30" s="2">
        <v>22.22</v>
      </c>
      <c r="W30" s="2">
        <v>599.94000000000005</v>
      </c>
      <c r="X30" s="2">
        <v>24</v>
      </c>
      <c r="Y30" s="2">
        <v>27</v>
      </c>
      <c r="Z30" s="1" t="s">
        <v>203</v>
      </c>
      <c r="AA30" s="1" t="s">
        <v>204</v>
      </c>
      <c r="AB30" s="12" t="str">
        <f>HYPERLINK("")</f>
        <v/>
      </c>
      <c r="AC30" s="12" t="str">
        <f>HYPERLINK("http://www.irisfmg.com/doc/images/piastrelle_tiles/ACTIVE/textures/_1NEW/pietra_di_basalto_active_75X25-646/codes/ias575338@3.jpg")</f>
        <v>http://www.irisfmg.com/doc/images/piastrelle_tiles/ACTIVE/textures/_1NEW/pietra_di_basalto_active_75X25-646/codes/ias575338@3.jpg</v>
      </c>
      <c r="AD30" s="1" t="s">
        <v>31</v>
      </c>
      <c r="AE30" s="1" t="s">
        <v>529</v>
      </c>
      <c r="AF30" s="1"/>
    </row>
    <row r="31" spans="1:32" x14ac:dyDescent="0.25">
      <c r="A31" s="1" t="s">
        <v>205</v>
      </c>
      <c r="B31" s="1" t="s">
        <v>199</v>
      </c>
      <c r="C31" s="15" t="s">
        <v>200</v>
      </c>
      <c r="D31" s="1" t="s">
        <v>206</v>
      </c>
      <c r="E31" s="1" t="s">
        <v>59</v>
      </c>
      <c r="F31" s="1" t="s">
        <v>60</v>
      </c>
      <c r="G31" s="2"/>
      <c r="H31" s="1" t="s">
        <v>48</v>
      </c>
      <c r="I31" s="1" t="s">
        <v>49</v>
      </c>
      <c r="J31" s="1" t="s">
        <v>34</v>
      </c>
      <c r="K31" s="19">
        <v>10.5</v>
      </c>
      <c r="L31" s="1" t="s">
        <v>61</v>
      </c>
      <c r="M31" s="1" t="s">
        <v>62</v>
      </c>
      <c r="N31" s="1" t="s">
        <v>63</v>
      </c>
      <c r="O31" s="1" t="s">
        <v>35</v>
      </c>
      <c r="P31" s="16" t="s">
        <v>202</v>
      </c>
      <c r="Q31" s="1" t="s">
        <v>30</v>
      </c>
      <c r="S31" s="2">
        <v>6</v>
      </c>
      <c r="T31" s="2">
        <v>1.125</v>
      </c>
      <c r="U31" s="2">
        <v>24.997</v>
      </c>
      <c r="V31" s="2">
        <v>22.22</v>
      </c>
      <c r="W31" s="2">
        <v>599.94000000000005</v>
      </c>
      <c r="X31" s="2">
        <v>24</v>
      </c>
      <c r="Y31" s="2">
        <v>27</v>
      </c>
      <c r="Z31" s="1" t="s">
        <v>207</v>
      </c>
      <c r="AA31" s="1" t="s">
        <v>204</v>
      </c>
      <c r="AB31" s="12" t="str">
        <f>HYPERLINK("")</f>
        <v/>
      </c>
      <c r="AC31" s="12" t="str">
        <f>HYPERLINK("http://www.irisfmg.com/doc/images/piastrelle_tiles/ACTIVE/textures/_1NEW/pietra_di_basalto_active_75X25-646/codes/ias575339@2.jpg")</f>
        <v>http://www.irisfmg.com/doc/images/piastrelle_tiles/ACTIVE/textures/_1NEW/pietra_di_basalto_active_75X25-646/codes/ias575339@2.jpg</v>
      </c>
      <c r="AD31" s="1" t="s">
        <v>31</v>
      </c>
      <c r="AE31" s="1" t="s">
        <v>529</v>
      </c>
      <c r="AF31" s="1"/>
    </row>
    <row r="32" spans="1:32" x14ac:dyDescent="0.25">
      <c r="A32" s="1" t="s">
        <v>208</v>
      </c>
      <c r="B32" s="1" t="s">
        <v>199</v>
      </c>
      <c r="C32" s="15" t="s">
        <v>200</v>
      </c>
      <c r="D32" s="1" t="s">
        <v>209</v>
      </c>
      <c r="E32" s="1" t="s">
        <v>78</v>
      </c>
      <c r="F32" s="1" t="s">
        <v>79</v>
      </c>
      <c r="G32" s="2"/>
      <c r="H32" s="1" t="s">
        <v>48</v>
      </c>
      <c r="I32" s="1" t="s">
        <v>49</v>
      </c>
      <c r="J32" s="1" t="s">
        <v>34</v>
      </c>
      <c r="K32" s="19">
        <v>10.5</v>
      </c>
      <c r="L32" s="1" t="s">
        <v>61</v>
      </c>
      <c r="M32" s="1" t="s">
        <v>62</v>
      </c>
      <c r="N32" s="1" t="s">
        <v>63</v>
      </c>
      <c r="O32" s="1" t="s">
        <v>35</v>
      </c>
      <c r="P32" s="16" t="s">
        <v>202</v>
      </c>
      <c r="Q32" s="1" t="s">
        <v>30</v>
      </c>
      <c r="S32" s="2">
        <v>6</v>
      </c>
      <c r="T32" s="2">
        <v>1.125</v>
      </c>
      <c r="U32" s="2">
        <v>24.997</v>
      </c>
      <c r="V32" s="2">
        <v>22.22</v>
      </c>
      <c r="W32" s="2">
        <v>599.94000000000005</v>
      </c>
      <c r="X32" s="2">
        <v>24</v>
      </c>
      <c r="Y32" s="2">
        <v>27</v>
      </c>
      <c r="Z32" s="1" t="s">
        <v>210</v>
      </c>
      <c r="AA32" s="1" t="s">
        <v>204</v>
      </c>
      <c r="AB32" s="12" t="str">
        <f>HYPERLINK("")</f>
        <v/>
      </c>
      <c r="AC32" s="12" t="str">
        <f>HYPERLINK("http://www.irisfmg.com/doc/images/piastrelle_tiles/ACTIVE/textures/_1NEW/pietra_di_basalto_active_75X25-646/codes/ias575340@4.jpg")</f>
        <v>http://www.irisfmg.com/doc/images/piastrelle_tiles/ACTIVE/textures/_1NEW/pietra_di_basalto_active_75X25-646/codes/ias575340@4.jpg</v>
      </c>
      <c r="AD32" s="1" t="s">
        <v>31</v>
      </c>
      <c r="AE32" s="1" t="s">
        <v>529</v>
      </c>
      <c r="AF32" s="1"/>
    </row>
    <row r="33" spans="1:32" x14ac:dyDescent="0.25">
      <c r="A33" s="1" t="s">
        <v>211</v>
      </c>
      <c r="B33" s="1" t="s">
        <v>199</v>
      </c>
      <c r="C33" s="15" t="s">
        <v>200</v>
      </c>
      <c r="D33" s="1" t="s">
        <v>212</v>
      </c>
      <c r="E33" s="1" t="s">
        <v>73</v>
      </c>
      <c r="F33" s="1" t="s">
        <v>74</v>
      </c>
      <c r="G33" s="2"/>
      <c r="H33" s="1" t="s">
        <v>48</v>
      </c>
      <c r="I33" s="1" t="s">
        <v>49</v>
      </c>
      <c r="J33" s="1" t="s">
        <v>34</v>
      </c>
      <c r="K33" s="19">
        <v>10.5</v>
      </c>
      <c r="L33" s="1" t="s">
        <v>61</v>
      </c>
      <c r="M33" s="1" t="s">
        <v>62</v>
      </c>
      <c r="N33" s="1" t="s">
        <v>63</v>
      </c>
      <c r="O33" s="1" t="s">
        <v>35</v>
      </c>
      <c r="P33" s="16" t="s">
        <v>202</v>
      </c>
      <c r="Q33" s="1" t="s">
        <v>30</v>
      </c>
      <c r="S33" s="2">
        <v>6</v>
      </c>
      <c r="T33" s="2">
        <v>1.125</v>
      </c>
      <c r="U33" s="2">
        <v>24.997</v>
      </c>
      <c r="V33" s="2">
        <v>22.22</v>
      </c>
      <c r="W33" s="2">
        <v>599.94000000000005</v>
      </c>
      <c r="X33" s="2">
        <v>24</v>
      </c>
      <c r="Y33" s="2">
        <v>27</v>
      </c>
      <c r="Z33" s="1" t="s">
        <v>213</v>
      </c>
      <c r="AA33" s="1" t="s">
        <v>204</v>
      </c>
      <c r="AB33" s="12" t="str">
        <f>HYPERLINK("")</f>
        <v/>
      </c>
      <c r="AC33" s="12" t="str">
        <f>HYPERLINK("http://www.irisfmg.com/doc/images/piastrelle_tiles/ACTIVE/textures/_1NEW/pietra_di_basalto_active_75X25-646/codes/ias575341@3.jpg")</f>
        <v>http://www.irisfmg.com/doc/images/piastrelle_tiles/ACTIVE/textures/_1NEW/pietra_di_basalto_active_75X25-646/codes/ias575341@3.jpg</v>
      </c>
      <c r="AD33" s="1" t="s">
        <v>31</v>
      </c>
      <c r="AE33" s="1" t="s">
        <v>529</v>
      </c>
      <c r="AF33" s="1"/>
    </row>
    <row r="34" spans="1:32" x14ac:dyDescent="0.25">
      <c r="A34" s="1" t="s">
        <v>214</v>
      </c>
      <c r="B34" s="1" t="s">
        <v>199</v>
      </c>
      <c r="C34" s="15" t="s">
        <v>200</v>
      </c>
      <c r="D34" s="1" t="s">
        <v>215</v>
      </c>
      <c r="E34" s="1" t="s">
        <v>83</v>
      </c>
      <c r="F34" s="1" t="s">
        <v>84</v>
      </c>
      <c r="G34" s="2"/>
      <c r="H34" s="1" t="s">
        <v>48</v>
      </c>
      <c r="I34" s="1" t="s">
        <v>49</v>
      </c>
      <c r="J34" s="1" t="s">
        <v>34</v>
      </c>
      <c r="K34" s="19">
        <v>10.5</v>
      </c>
      <c r="L34" s="1" t="s">
        <v>61</v>
      </c>
      <c r="M34" s="1" t="s">
        <v>62</v>
      </c>
      <c r="N34" s="1" t="s">
        <v>63</v>
      </c>
      <c r="O34" s="1" t="s">
        <v>35</v>
      </c>
      <c r="P34" s="16" t="s">
        <v>202</v>
      </c>
      <c r="Q34" s="1" t="s">
        <v>30</v>
      </c>
      <c r="S34" s="2">
        <v>6</v>
      </c>
      <c r="T34" s="2">
        <v>1.125</v>
      </c>
      <c r="U34" s="2">
        <v>24.997</v>
      </c>
      <c r="V34" s="2">
        <v>22.22</v>
      </c>
      <c r="W34" s="2">
        <v>599.94000000000005</v>
      </c>
      <c r="X34" s="2">
        <v>24</v>
      </c>
      <c r="Y34" s="2">
        <v>27</v>
      </c>
      <c r="Z34" s="1" t="s">
        <v>216</v>
      </c>
      <c r="AA34" s="1" t="s">
        <v>204</v>
      </c>
      <c r="AB34" s="12" t="str">
        <f>HYPERLINK("")</f>
        <v/>
      </c>
      <c r="AC34" s="12" t="str">
        <f>HYPERLINK("http://www.irisfmg.com/doc/images/piastrelle_tiles/ACTIVE/textures/_1NEW/pietra_di_basalto_active_75X25-646/codes/ias575342@2.jpg")</f>
        <v>http://www.irisfmg.com/doc/images/piastrelle_tiles/ACTIVE/textures/_1NEW/pietra_di_basalto_active_75X25-646/codes/ias575342@2.jpg</v>
      </c>
      <c r="AD34" s="1" t="s">
        <v>31</v>
      </c>
      <c r="AE34" s="1" t="s">
        <v>529</v>
      </c>
      <c r="AF34" s="1"/>
    </row>
    <row r="35" spans="1:32" x14ac:dyDescent="0.25">
      <c r="A35" s="1" t="s">
        <v>336</v>
      </c>
      <c r="B35" s="1" t="s">
        <v>100</v>
      </c>
      <c r="C35" s="15" t="s">
        <v>101</v>
      </c>
      <c r="D35" s="1" t="s">
        <v>337</v>
      </c>
      <c r="E35" s="1" t="s">
        <v>338</v>
      </c>
      <c r="F35" s="1" t="s">
        <v>60</v>
      </c>
      <c r="G35" s="1" t="s">
        <v>104</v>
      </c>
      <c r="H35" s="1" t="s">
        <v>48</v>
      </c>
      <c r="I35" s="1" t="s">
        <v>49</v>
      </c>
      <c r="J35" s="2"/>
      <c r="K35" s="19">
        <v>9</v>
      </c>
      <c r="L35" s="1" t="s">
        <v>61</v>
      </c>
      <c r="M35" s="1" t="s">
        <v>62</v>
      </c>
      <c r="N35" s="1" t="s">
        <v>63</v>
      </c>
      <c r="O35" s="1" t="s">
        <v>105</v>
      </c>
      <c r="P35" s="16" t="s">
        <v>339</v>
      </c>
      <c r="Q35" s="1" t="s">
        <v>30</v>
      </c>
      <c r="S35" s="2">
        <v>10</v>
      </c>
      <c r="T35" s="2">
        <v>0.54</v>
      </c>
      <c r="U35" s="2">
        <v>13.1</v>
      </c>
      <c r="V35" s="2">
        <v>1.31</v>
      </c>
      <c r="W35" s="2">
        <v>0</v>
      </c>
      <c r="X35" s="2">
        <v>0</v>
      </c>
      <c r="Y35" s="2">
        <v>0</v>
      </c>
      <c r="Z35" s="1" t="s">
        <v>340</v>
      </c>
      <c r="AA35" s="1" t="s">
        <v>36</v>
      </c>
      <c r="AB35" s="12" t="str">
        <f>HYPERLINK("")</f>
        <v/>
      </c>
      <c r="AC35" s="12" t="str">
        <f>HYPERLINK("http://www.irisfmg.com/doc/images/piastrelle_tiles/ACTIVE/textures/pietra_di_basalto_active-642/codes/IAS862219@1.jpg")</f>
        <v>http://www.irisfmg.com/doc/images/piastrelle_tiles/ACTIVE/textures/pietra_di_basalto_active-642/codes/IAS862219@1.jpg</v>
      </c>
      <c r="AD35" s="1" t="s">
        <v>31</v>
      </c>
      <c r="AE35" s="1" t="s">
        <v>529</v>
      </c>
      <c r="AF35" s="1"/>
    </row>
    <row r="36" spans="1:32" x14ac:dyDescent="0.25">
      <c r="A36" s="1" t="s">
        <v>341</v>
      </c>
      <c r="B36" s="1" t="s">
        <v>100</v>
      </c>
      <c r="C36" s="15" t="s">
        <v>101</v>
      </c>
      <c r="D36" s="1" t="s">
        <v>342</v>
      </c>
      <c r="E36" s="1" t="s">
        <v>343</v>
      </c>
      <c r="F36" s="1" t="s">
        <v>69</v>
      </c>
      <c r="G36" s="1" t="s">
        <v>104</v>
      </c>
      <c r="H36" s="1" t="s">
        <v>48</v>
      </c>
      <c r="I36" s="1" t="s">
        <v>49</v>
      </c>
      <c r="J36" s="2"/>
      <c r="K36" s="19">
        <v>9</v>
      </c>
      <c r="L36" s="1" t="s">
        <v>61</v>
      </c>
      <c r="M36" s="1" t="s">
        <v>62</v>
      </c>
      <c r="N36" s="1" t="s">
        <v>63</v>
      </c>
      <c r="O36" s="1" t="s">
        <v>105</v>
      </c>
      <c r="P36" s="16" t="s">
        <v>339</v>
      </c>
      <c r="Q36" s="1" t="s">
        <v>30</v>
      </c>
      <c r="S36" s="2">
        <v>10</v>
      </c>
      <c r="T36" s="2">
        <v>0.54</v>
      </c>
      <c r="U36" s="2">
        <v>13.1</v>
      </c>
      <c r="V36" s="2">
        <v>1.31</v>
      </c>
      <c r="W36" s="2">
        <v>0</v>
      </c>
      <c r="X36" s="2">
        <v>0</v>
      </c>
      <c r="Y36" s="2">
        <v>0</v>
      </c>
      <c r="Z36" s="1" t="s">
        <v>344</v>
      </c>
      <c r="AA36" s="1" t="s">
        <v>36</v>
      </c>
      <c r="AB36" s="12" t="str">
        <f>HYPERLINK("")</f>
        <v/>
      </c>
      <c r="AC36" s="12" t="str">
        <f>HYPERLINK("http://www.irisfmg.com/doc/images/piastrelle_tiles/ACTIVE/textures/pietra_di_basalto_active-642/codes/IAS862220@1.jpg")</f>
        <v>http://www.irisfmg.com/doc/images/piastrelle_tiles/ACTIVE/textures/pietra_di_basalto_active-642/codes/IAS862220@1.jpg</v>
      </c>
      <c r="AD36" s="1" t="s">
        <v>31</v>
      </c>
      <c r="AE36" s="1" t="s">
        <v>529</v>
      </c>
      <c r="AF36" s="1"/>
    </row>
    <row r="37" spans="1:32" x14ac:dyDescent="0.25">
      <c r="A37" s="1" t="s">
        <v>345</v>
      </c>
      <c r="B37" s="1" t="s">
        <v>100</v>
      </c>
      <c r="C37" s="15" t="s">
        <v>101</v>
      </c>
      <c r="D37" s="1" t="s">
        <v>346</v>
      </c>
      <c r="E37" s="1" t="s">
        <v>347</v>
      </c>
      <c r="F37" s="1" t="s">
        <v>74</v>
      </c>
      <c r="G37" s="1" t="s">
        <v>104</v>
      </c>
      <c r="H37" s="1" t="s">
        <v>48</v>
      </c>
      <c r="I37" s="1" t="s">
        <v>49</v>
      </c>
      <c r="J37" s="2"/>
      <c r="K37" s="19">
        <v>9</v>
      </c>
      <c r="L37" s="1" t="s">
        <v>61</v>
      </c>
      <c r="M37" s="1" t="s">
        <v>62</v>
      </c>
      <c r="N37" s="1" t="s">
        <v>63</v>
      </c>
      <c r="O37" s="1" t="s">
        <v>105</v>
      </c>
      <c r="P37" s="16" t="s">
        <v>339</v>
      </c>
      <c r="Q37" s="1" t="s">
        <v>30</v>
      </c>
      <c r="S37" s="2">
        <v>10</v>
      </c>
      <c r="T37" s="2">
        <v>0.54</v>
      </c>
      <c r="U37" s="2">
        <v>13.1</v>
      </c>
      <c r="V37" s="2">
        <v>1.31</v>
      </c>
      <c r="W37" s="2">
        <v>0</v>
      </c>
      <c r="X37" s="2">
        <v>0</v>
      </c>
      <c r="Y37" s="2">
        <v>0</v>
      </c>
      <c r="Z37" s="1" t="s">
        <v>348</v>
      </c>
      <c r="AA37" s="1" t="s">
        <v>36</v>
      </c>
      <c r="AB37" s="12" t="str">
        <f>HYPERLINK("")</f>
        <v/>
      </c>
      <c r="AC37" s="12" t="str">
        <f>HYPERLINK("http://www.irisfmg.com/doc/images/piastrelle_tiles/ACTIVE/textures/pietra_di_basalto_active-642/codes/IAS862221@1.jpg")</f>
        <v>http://www.irisfmg.com/doc/images/piastrelle_tiles/ACTIVE/textures/pietra_di_basalto_active-642/codes/IAS862221@1.jpg</v>
      </c>
      <c r="AD37" s="1" t="s">
        <v>31</v>
      </c>
      <c r="AE37" s="1" t="s">
        <v>529</v>
      </c>
      <c r="AF37" s="1"/>
    </row>
    <row r="38" spans="1:32" x14ac:dyDescent="0.25">
      <c r="A38" s="1" t="s">
        <v>349</v>
      </c>
      <c r="B38" s="1" t="s">
        <v>100</v>
      </c>
      <c r="C38" s="15" t="s">
        <v>101</v>
      </c>
      <c r="D38" s="1" t="s">
        <v>350</v>
      </c>
      <c r="E38" s="1" t="s">
        <v>351</v>
      </c>
      <c r="F38" s="1" t="s">
        <v>79</v>
      </c>
      <c r="G38" s="1" t="s">
        <v>104</v>
      </c>
      <c r="H38" s="1" t="s">
        <v>48</v>
      </c>
      <c r="I38" s="1" t="s">
        <v>49</v>
      </c>
      <c r="J38" s="2"/>
      <c r="K38" s="19">
        <v>9</v>
      </c>
      <c r="L38" s="1" t="s">
        <v>61</v>
      </c>
      <c r="M38" s="1" t="s">
        <v>62</v>
      </c>
      <c r="N38" s="1" t="s">
        <v>63</v>
      </c>
      <c r="O38" s="1" t="s">
        <v>105</v>
      </c>
      <c r="P38" s="16" t="s">
        <v>339</v>
      </c>
      <c r="Q38" s="1" t="s">
        <v>30</v>
      </c>
      <c r="S38" s="2">
        <v>10</v>
      </c>
      <c r="T38" s="2">
        <v>0.54</v>
      </c>
      <c r="U38" s="2">
        <v>13.1</v>
      </c>
      <c r="V38" s="2">
        <v>1.31</v>
      </c>
      <c r="W38" s="2">
        <v>0</v>
      </c>
      <c r="X38" s="2">
        <v>0</v>
      </c>
      <c r="Y38" s="2">
        <v>0</v>
      </c>
      <c r="Z38" s="1" t="s">
        <v>352</v>
      </c>
      <c r="AA38" s="1" t="s">
        <v>36</v>
      </c>
      <c r="AB38" s="12" t="str">
        <f>HYPERLINK("")</f>
        <v/>
      </c>
      <c r="AC38" s="12" t="str">
        <f>HYPERLINK("http://www.irisfmg.com/doc/images/piastrelle_tiles/ACTIVE/textures/pietra_di_basalto_active-642/codes/IAS862222@3.jpg")</f>
        <v>http://www.irisfmg.com/doc/images/piastrelle_tiles/ACTIVE/textures/pietra_di_basalto_active-642/codes/IAS862222@3.jpg</v>
      </c>
      <c r="AD38" s="1" t="s">
        <v>31</v>
      </c>
      <c r="AE38" s="1" t="s">
        <v>529</v>
      </c>
      <c r="AF38" s="1"/>
    </row>
    <row r="39" spans="1:32" x14ac:dyDescent="0.25">
      <c r="A39" s="1" t="s">
        <v>353</v>
      </c>
      <c r="B39" s="1" t="s">
        <v>100</v>
      </c>
      <c r="C39" s="15" t="s">
        <v>101</v>
      </c>
      <c r="D39" s="1" t="s">
        <v>354</v>
      </c>
      <c r="E39" s="1" t="s">
        <v>355</v>
      </c>
      <c r="F39" s="1" t="s">
        <v>84</v>
      </c>
      <c r="G39" s="1" t="s">
        <v>104</v>
      </c>
      <c r="H39" s="1" t="s">
        <v>48</v>
      </c>
      <c r="I39" s="1" t="s">
        <v>49</v>
      </c>
      <c r="J39" s="2"/>
      <c r="K39" s="19">
        <v>9</v>
      </c>
      <c r="L39" s="1" t="s">
        <v>61</v>
      </c>
      <c r="M39" s="1" t="s">
        <v>62</v>
      </c>
      <c r="N39" s="1" t="s">
        <v>63</v>
      </c>
      <c r="O39" s="1" t="s">
        <v>105</v>
      </c>
      <c r="P39" s="16" t="s">
        <v>339</v>
      </c>
      <c r="Q39" s="1" t="s">
        <v>30</v>
      </c>
      <c r="S39" s="2">
        <v>10</v>
      </c>
      <c r="T39" s="2">
        <v>0.54</v>
      </c>
      <c r="U39" s="2">
        <v>13.1</v>
      </c>
      <c r="V39" s="2">
        <v>1.31</v>
      </c>
      <c r="W39" s="2">
        <v>0</v>
      </c>
      <c r="X39" s="2">
        <v>0</v>
      </c>
      <c r="Y39" s="2">
        <v>0</v>
      </c>
      <c r="Z39" s="1" t="s">
        <v>356</v>
      </c>
      <c r="AA39" s="1" t="s">
        <v>36</v>
      </c>
      <c r="AB39" s="12" t="str">
        <f>HYPERLINK("")</f>
        <v/>
      </c>
      <c r="AC39" s="12" t="str">
        <f>HYPERLINK("http://www.irisfmg.com/doc/images/piastrelle_tiles/ACTIVE/textures/pietra_di_basalto_active-642/codes/IAS862223@1.jpg")</f>
        <v>http://www.irisfmg.com/doc/images/piastrelle_tiles/ACTIVE/textures/pietra_di_basalto_active-642/codes/IAS862223@1.jpg</v>
      </c>
      <c r="AD39" s="1" t="s">
        <v>31</v>
      </c>
      <c r="AE39" s="1" t="s">
        <v>529</v>
      </c>
      <c r="AF39" s="1"/>
    </row>
    <row r="40" spans="1:32" x14ac:dyDescent="0.25">
      <c r="A40" s="1" t="s">
        <v>357</v>
      </c>
      <c r="B40" s="1" t="s">
        <v>41</v>
      </c>
      <c r="C40" s="15" t="s">
        <v>42</v>
      </c>
      <c r="D40" s="1" t="s">
        <v>358</v>
      </c>
      <c r="E40" s="1" t="s">
        <v>59</v>
      </c>
      <c r="F40" s="1" t="s">
        <v>60</v>
      </c>
      <c r="H40" s="1" t="s">
        <v>48</v>
      </c>
      <c r="I40" s="1" t="s">
        <v>49</v>
      </c>
      <c r="J40" s="1" t="s">
        <v>34</v>
      </c>
      <c r="K40" s="19">
        <v>9</v>
      </c>
      <c r="L40" s="1" t="s">
        <v>61</v>
      </c>
      <c r="M40" s="1" t="s">
        <v>62</v>
      </c>
      <c r="N40" s="1" t="s">
        <v>63</v>
      </c>
      <c r="O40" s="1" t="s">
        <v>35</v>
      </c>
      <c r="P40" s="16" t="s">
        <v>359</v>
      </c>
      <c r="Q40" s="1" t="s">
        <v>30</v>
      </c>
      <c r="S40" s="2">
        <v>3</v>
      </c>
      <c r="T40" s="2">
        <v>1.08</v>
      </c>
      <c r="U40" s="2">
        <v>21.86</v>
      </c>
      <c r="V40" s="2">
        <v>20.2407</v>
      </c>
      <c r="W40" s="2">
        <v>874.39819999999997</v>
      </c>
      <c r="X40" s="2">
        <v>40</v>
      </c>
      <c r="Y40" s="2">
        <v>43.2</v>
      </c>
      <c r="Z40" s="1" t="s">
        <v>360</v>
      </c>
      <c r="AA40" s="1" t="s">
        <v>36</v>
      </c>
      <c r="AB40" s="12" t="str">
        <f>HYPERLINK("")</f>
        <v/>
      </c>
      <c r="AC40" s="12" t="str">
        <f>HYPERLINK("http://www.irisfmg.com/doc/images/piastrelle_tiles/ACTIVE/textures/pietra_di_basalto_active-642/codes/ias866219@6.jpg")</f>
        <v>http://www.irisfmg.com/doc/images/piastrelle_tiles/ACTIVE/textures/pietra_di_basalto_active-642/codes/ias866219@6.jpg</v>
      </c>
      <c r="AD40" s="1" t="s">
        <v>31</v>
      </c>
      <c r="AE40" s="1" t="s">
        <v>529</v>
      </c>
      <c r="AF40" s="1"/>
    </row>
    <row r="41" spans="1:32" x14ac:dyDescent="0.25">
      <c r="A41" s="1" t="s">
        <v>361</v>
      </c>
      <c r="B41" s="1" t="s">
        <v>41</v>
      </c>
      <c r="C41" s="15" t="s">
        <v>42</v>
      </c>
      <c r="D41" s="1" t="s">
        <v>362</v>
      </c>
      <c r="E41" s="1" t="s">
        <v>68</v>
      </c>
      <c r="F41" s="1" t="s">
        <v>69</v>
      </c>
      <c r="H41" s="1" t="s">
        <v>48</v>
      </c>
      <c r="I41" s="1" t="s">
        <v>49</v>
      </c>
      <c r="J41" s="1" t="s">
        <v>34</v>
      </c>
      <c r="K41" s="19">
        <v>9</v>
      </c>
      <c r="L41" s="1" t="s">
        <v>61</v>
      </c>
      <c r="M41" s="1" t="s">
        <v>62</v>
      </c>
      <c r="N41" s="1" t="s">
        <v>63</v>
      </c>
      <c r="O41" s="1" t="s">
        <v>35</v>
      </c>
      <c r="P41" s="16" t="s">
        <v>359</v>
      </c>
      <c r="Q41" s="1" t="s">
        <v>30</v>
      </c>
      <c r="S41" s="2">
        <v>3</v>
      </c>
      <c r="T41" s="2">
        <v>1.08</v>
      </c>
      <c r="U41" s="2">
        <v>22.4</v>
      </c>
      <c r="V41" s="2">
        <v>20.7407</v>
      </c>
      <c r="W41" s="2">
        <v>895.9982</v>
      </c>
      <c r="X41" s="2">
        <v>40</v>
      </c>
      <c r="Y41" s="2">
        <v>43.2</v>
      </c>
      <c r="Z41" s="1" t="s">
        <v>363</v>
      </c>
      <c r="AA41" s="1" t="s">
        <v>36</v>
      </c>
      <c r="AB41" s="12" t="str">
        <f>HYPERLINK("")</f>
        <v/>
      </c>
      <c r="AC41" s="12" t="str">
        <f>HYPERLINK("http://www.irisfmg.com/doc/images/piastrelle_tiles/ACTIVE/textures/pietra_di_basalto_active-642/codes/ias866220@7.jpg")</f>
        <v>http://www.irisfmg.com/doc/images/piastrelle_tiles/ACTIVE/textures/pietra_di_basalto_active-642/codes/ias866220@7.jpg</v>
      </c>
      <c r="AD41" s="1" t="s">
        <v>31</v>
      </c>
      <c r="AE41" s="1" t="s">
        <v>529</v>
      </c>
      <c r="AF41" s="1"/>
    </row>
    <row r="42" spans="1:32" x14ac:dyDescent="0.25">
      <c r="A42" s="1" t="s">
        <v>364</v>
      </c>
      <c r="B42" s="1" t="s">
        <v>41</v>
      </c>
      <c r="C42" s="15" t="s">
        <v>42</v>
      </c>
      <c r="D42" s="1" t="s">
        <v>365</v>
      </c>
      <c r="E42" s="1" t="s">
        <v>73</v>
      </c>
      <c r="F42" s="1" t="s">
        <v>74</v>
      </c>
      <c r="H42" s="1" t="s">
        <v>48</v>
      </c>
      <c r="I42" s="1" t="s">
        <v>49</v>
      </c>
      <c r="J42" s="1" t="s">
        <v>34</v>
      </c>
      <c r="K42" s="19">
        <v>9</v>
      </c>
      <c r="L42" s="1" t="s">
        <v>61</v>
      </c>
      <c r="M42" s="1" t="s">
        <v>62</v>
      </c>
      <c r="N42" s="1" t="s">
        <v>63</v>
      </c>
      <c r="O42" s="1" t="s">
        <v>35</v>
      </c>
      <c r="P42" s="16" t="s">
        <v>359</v>
      </c>
      <c r="Q42" s="1" t="s">
        <v>30</v>
      </c>
      <c r="S42" s="2">
        <v>3</v>
      </c>
      <c r="T42" s="2">
        <v>1.08</v>
      </c>
      <c r="U42" s="2">
        <v>22.4</v>
      </c>
      <c r="V42" s="2">
        <v>20.7407</v>
      </c>
      <c r="W42" s="2">
        <v>895.9982</v>
      </c>
      <c r="X42" s="2">
        <v>40</v>
      </c>
      <c r="Y42" s="2">
        <v>43.2</v>
      </c>
      <c r="Z42" s="1" t="s">
        <v>366</v>
      </c>
      <c r="AA42" s="1" t="s">
        <v>36</v>
      </c>
      <c r="AB42" s="12" t="str">
        <f>HYPERLINK("")</f>
        <v/>
      </c>
      <c r="AC42" s="12" t="str">
        <f>HYPERLINK("http://www.irisfmg.com/doc/images/piastrelle_tiles/ACTIVE/textures/pietra_di_basalto_active-642/codes/IAS866221@1.jpg")</f>
        <v>http://www.irisfmg.com/doc/images/piastrelle_tiles/ACTIVE/textures/pietra_di_basalto_active-642/codes/IAS866221@1.jpg</v>
      </c>
      <c r="AD42" s="1" t="s">
        <v>31</v>
      </c>
      <c r="AE42" s="1" t="s">
        <v>529</v>
      </c>
      <c r="AF42" s="1"/>
    </row>
    <row r="43" spans="1:32" x14ac:dyDescent="0.25">
      <c r="A43" s="1" t="s">
        <v>367</v>
      </c>
      <c r="B43" s="1" t="s">
        <v>41</v>
      </c>
      <c r="C43" s="15" t="s">
        <v>42</v>
      </c>
      <c r="D43" s="1" t="s">
        <v>368</v>
      </c>
      <c r="E43" s="1" t="s">
        <v>78</v>
      </c>
      <c r="F43" s="1" t="s">
        <v>79</v>
      </c>
      <c r="H43" s="1" t="s">
        <v>48</v>
      </c>
      <c r="I43" s="1" t="s">
        <v>49</v>
      </c>
      <c r="J43" s="1" t="s">
        <v>34</v>
      </c>
      <c r="K43" s="19">
        <v>9</v>
      </c>
      <c r="L43" s="1" t="s">
        <v>61</v>
      </c>
      <c r="M43" s="1" t="s">
        <v>62</v>
      </c>
      <c r="N43" s="1" t="s">
        <v>63</v>
      </c>
      <c r="O43" s="1" t="s">
        <v>35</v>
      </c>
      <c r="P43" s="16" t="s">
        <v>359</v>
      </c>
      <c r="Q43" s="1" t="s">
        <v>30</v>
      </c>
      <c r="S43" s="2">
        <v>3</v>
      </c>
      <c r="T43" s="2">
        <v>1.08</v>
      </c>
      <c r="U43" s="2">
        <v>22.4</v>
      </c>
      <c r="V43" s="2">
        <v>20.7407</v>
      </c>
      <c r="W43" s="2">
        <v>895.9982</v>
      </c>
      <c r="X43" s="2">
        <v>40</v>
      </c>
      <c r="Y43" s="2">
        <v>43.2</v>
      </c>
      <c r="Z43" s="1" t="s">
        <v>369</v>
      </c>
      <c r="AA43" s="1" t="s">
        <v>36</v>
      </c>
      <c r="AB43" s="12" t="str">
        <f>HYPERLINK("")</f>
        <v/>
      </c>
      <c r="AC43" s="12" t="str">
        <f>HYPERLINK("http://www.irisfmg.com/doc/images/piastrelle_tiles/ACTIVE/textures/pietra_di_basalto_active-642/codes/ias866222@17.jpg")</f>
        <v>http://www.irisfmg.com/doc/images/piastrelle_tiles/ACTIVE/textures/pietra_di_basalto_active-642/codes/ias866222@17.jpg</v>
      </c>
      <c r="AD43" s="1" t="s">
        <v>31</v>
      </c>
      <c r="AE43" s="1" t="s">
        <v>529</v>
      </c>
      <c r="AF43" s="1"/>
    </row>
    <row r="44" spans="1:32" x14ac:dyDescent="0.25">
      <c r="A44" s="1" t="s">
        <v>370</v>
      </c>
      <c r="B44" s="1" t="s">
        <v>41</v>
      </c>
      <c r="C44" s="15" t="s">
        <v>42</v>
      </c>
      <c r="D44" s="1" t="s">
        <v>371</v>
      </c>
      <c r="E44" s="1" t="s">
        <v>83</v>
      </c>
      <c r="F44" s="1" t="s">
        <v>84</v>
      </c>
      <c r="H44" s="1" t="s">
        <v>48</v>
      </c>
      <c r="I44" s="1" t="s">
        <v>49</v>
      </c>
      <c r="J44" s="1" t="s">
        <v>34</v>
      </c>
      <c r="K44" s="19">
        <v>9</v>
      </c>
      <c r="L44" s="1" t="s">
        <v>61</v>
      </c>
      <c r="M44" s="1" t="s">
        <v>62</v>
      </c>
      <c r="N44" s="1" t="s">
        <v>63</v>
      </c>
      <c r="O44" s="1" t="s">
        <v>35</v>
      </c>
      <c r="P44" s="16" t="s">
        <v>359</v>
      </c>
      <c r="Q44" s="1" t="s">
        <v>30</v>
      </c>
      <c r="S44" s="2">
        <v>3</v>
      </c>
      <c r="T44" s="2">
        <v>1.08</v>
      </c>
      <c r="U44" s="2">
        <v>22.4</v>
      </c>
      <c r="V44" s="2">
        <v>20.7407</v>
      </c>
      <c r="W44" s="2">
        <v>895.9982</v>
      </c>
      <c r="X44" s="2">
        <v>40</v>
      </c>
      <c r="Y44" s="2">
        <v>43.2</v>
      </c>
      <c r="Z44" s="1" t="s">
        <v>372</v>
      </c>
      <c r="AA44" s="1" t="s">
        <v>36</v>
      </c>
      <c r="AB44" s="12" t="str">
        <f>HYPERLINK("")</f>
        <v/>
      </c>
      <c r="AC44" s="12" t="str">
        <f>HYPERLINK("http://www.irisfmg.com/doc/images/piastrelle_tiles/ACTIVE/textures/pietra_di_basalto_active-642/codes/ias866223@6.jpg")</f>
        <v>http://www.irisfmg.com/doc/images/piastrelle_tiles/ACTIVE/textures/pietra_di_basalto_active-642/codes/ias866223@6.jpg</v>
      </c>
      <c r="AD44" s="1" t="s">
        <v>31</v>
      </c>
      <c r="AE44" s="1" t="s">
        <v>529</v>
      </c>
      <c r="AF44" s="1"/>
    </row>
    <row r="45" spans="1:32" x14ac:dyDescent="0.25">
      <c r="A45" s="1" t="s">
        <v>373</v>
      </c>
      <c r="B45" s="1" t="s">
        <v>39</v>
      </c>
      <c r="C45" s="15" t="s">
        <v>40</v>
      </c>
      <c r="D45" s="1" t="s">
        <v>374</v>
      </c>
      <c r="E45" s="1" t="s">
        <v>375</v>
      </c>
      <c r="F45" s="1" t="s">
        <v>60</v>
      </c>
      <c r="G45" s="1" t="s">
        <v>376</v>
      </c>
      <c r="H45" s="1" t="s">
        <v>48</v>
      </c>
      <c r="I45" s="1" t="s">
        <v>49</v>
      </c>
      <c r="J45" s="2"/>
      <c r="K45" s="19">
        <v>9</v>
      </c>
      <c r="L45" s="1" t="s">
        <v>61</v>
      </c>
      <c r="M45" s="1" t="s">
        <v>62</v>
      </c>
      <c r="N45" s="1" t="s">
        <v>63</v>
      </c>
      <c r="O45" s="1" t="s">
        <v>105</v>
      </c>
      <c r="P45" s="16" t="s">
        <v>377</v>
      </c>
      <c r="Q45" s="1" t="s">
        <v>30</v>
      </c>
      <c r="S45" s="2">
        <v>4</v>
      </c>
      <c r="T45" s="2">
        <v>0.72</v>
      </c>
      <c r="U45" s="2">
        <v>13.6</v>
      </c>
      <c r="V45" s="2">
        <v>3.4</v>
      </c>
      <c r="W45" s="2">
        <v>0</v>
      </c>
      <c r="X45" s="2">
        <v>0</v>
      </c>
      <c r="Y45" s="2">
        <v>0</v>
      </c>
      <c r="Z45" s="1" t="s">
        <v>378</v>
      </c>
      <c r="AA45" s="1" t="s">
        <v>36</v>
      </c>
      <c r="AB45" s="12" t="str">
        <f>HYPERLINK("")</f>
        <v/>
      </c>
      <c r="AC45" s="12" t="str">
        <f>HYPERLINK("http://www.irisfmg.com/doc/images/piastrelle_tiles/ACTIVE/textures/pietra_di_basalto_active-642/codes/IAS867918@1.jpg")</f>
        <v>http://www.irisfmg.com/doc/images/piastrelle_tiles/ACTIVE/textures/pietra_di_basalto_active-642/codes/IAS867918@1.jpg</v>
      </c>
      <c r="AD45" s="1" t="s">
        <v>31</v>
      </c>
      <c r="AE45" s="1" t="s">
        <v>529</v>
      </c>
      <c r="AF45" s="1"/>
    </row>
    <row r="46" spans="1:32" x14ac:dyDescent="0.25">
      <c r="A46" s="1" t="s">
        <v>379</v>
      </c>
      <c r="B46" s="1" t="s">
        <v>39</v>
      </c>
      <c r="C46" s="15" t="s">
        <v>40</v>
      </c>
      <c r="D46" s="1" t="s">
        <v>380</v>
      </c>
      <c r="E46" s="1" t="s">
        <v>381</v>
      </c>
      <c r="F46" s="1" t="s">
        <v>69</v>
      </c>
      <c r="G46" s="1" t="s">
        <v>376</v>
      </c>
      <c r="H46" s="1" t="s">
        <v>48</v>
      </c>
      <c r="I46" s="1" t="s">
        <v>49</v>
      </c>
      <c r="J46" s="2"/>
      <c r="K46" s="19">
        <v>9</v>
      </c>
      <c r="L46" s="1" t="s">
        <v>61</v>
      </c>
      <c r="M46" s="1" t="s">
        <v>62</v>
      </c>
      <c r="N46" s="1" t="s">
        <v>63</v>
      </c>
      <c r="O46" s="1" t="s">
        <v>105</v>
      </c>
      <c r="P46" s="16" t="s">
        <v>377</v>
      </c>
      <c r="Q46" s="1" t="s">
        <v>30</v>
      </c>
      <c r="S46" s="2">
        <v>4</v>
      </c>
      <c r="T46" s="2">
        <v>0.72</v>
      </c>
      <c r="U46" s="2">
        <v>13.6</v>
      </c>
      <c r="V46" s="2">
        <v>3.4</v>
      </c>
      <c r="W46" s="2">
        <v>0</v>
      </c>
      <c r="X46" s="2">
        <v>0</v>
      </c>
      <c r="Y46" s="2">
        <v>0</v>
      </c>
      <c r="Z46" s="1" t="s">
        <v>382</v>
      </c>
      <c r="AA46" s="1" t="s">
        <v>36</v>
      </c>
      <c r="AB46" s="12" t="str">
        <f>HYPERLINK("")</f>
        <v/>
      </c>
      <c r="AC46" s="12" t="str">
        <f>HYPERLINK("http://www.irisfmg.com/doc/images/piastrelle_tiles/ACTIVE/textures/pietra_di_basalto_active-642/codes/IAS867919@2.jpg")</f>
        <v>http://www.irisfmg.com/doc/images/piastrelle_tiles/ACTIVE/textures/pietra_di_basalto_active-642/codes/IAS867919@2.jpg</v>
      </c>
      <c r="AD46" s="1" t="s">
        <v>31</v>
      </c>
      <c r="AE46" s="1" t="s">
        <v>529</v>
      </c>
      <c r="AF46" s="1"/>
    </row>
    <row r="47" spans="1:32" x14ac:dyDescent="0.25">
      <c r="A47" s="1" t="s">
        <v>383</v>
      </c>
      <c r="B47" s="1" t="s">
        <v>39</v>
      </c>
      <c r="C47" s="15" t="s">
        <v>40</v>
      </c>
      <c r="D47" s="1" t="s">
        <v>384</v>
      </c>
      <c r="E47" s="1" t="s">
        <v>385</v>
      </c>
      <c r="F47" s="1" t="s">
        <v>74</v>
      </c>
      <c r="G47" s="1" t="s">
        <v>376</v>
      </c>
      <c r="H47" s="1" t="s">
        <v>48</v>
      </c>
      <c r="I47" s="1" t="s">
        <v>49</v>
      </c>
      <c r="J47" s="2"/>
      <c r="K47" s="19">
        <v>9</v>
      </c>
      <c r="L47" s="1" t="s">
        <v>61</v>
      </c>
      <c r="M47" s="1" t="s">
        <v>62</v>
      </c>
      <c r="N47" s="1" t="s">
        <v>63</v>
      </c>
      <c r="O47" s="1" t="s">
        <v>105</v>
      </c>
      <c r="P47" s="16" t="s">
        <v>377</v>
      </c>
      <c r="Q47" s="1" t="s">
        <v>30</v>
      </c>
      <c r="S47" s="2">
        <v>4</v>
      </c>
      <c r="T47" s="2">
        <v>0.72</v>
      </c>
      <c r="U47" s="2">
        <v>13.6</v>
      </c>
      <c r="V47" s="2">
        <v>3.4</v>
      </c>
      <c r="W47" s="2">
        <v>0</v>
      </c>
      <c r="X47" s="2">
        <v>0</v>
      </c>
      <c r="Y47" s="2">
        <v>0</v>
      </c>
      <c r="Z47" s="1" t="s">
        <v>386</v>
      </c>
      <c r="AA47" s="1" t="s">
        <v>36</v>
      </c>
      <c r="AB47" s="12" t="str">
        <f>HYPERLINK("")</f>
        <v/>
      </c>
      <c r="AC47" s="12" t="str">
        <f>HYPERLINK("http://www.irisfmg.com/doc/images/piastrelle_tiles/ACTIVE/textures/pietra_di_basalto_active-642/codes/IAS867920@4.jpg")</f>
        <v>http://www.irisfmg.com/doc/images/piastrelle_tiles/ACTIVE/textures/pietra_di_basalto_active-642/codes/IAS867920@4.jpg</v>
      </c>
      <c r="AD47" s="1" t="s">
        <v>31</v>
      </c>
      <c r="AE47" s="1" t="s">
        <v>529</v>
      </c>
      <c r="AF47" s="1"/>
    </row>
    <row r="48" spans="1:32" x14ac:dyDescent="0.25">
      <c r="A48" s="1" t="s">
        <v>387</v>
      </c>
      <c r="B48" s="1" t="s">
        <v>39</v>
      </c>
      <c r="C48" s="15" t="s">
        <v>40</v>
      </c>
      <c r="D48" s="1" t="s">
        <v>388</v>
      </c>
      <c r="E48" s="1" t="s">
        <v>389</v>
      </c>
      <c r="F48" s="1" t="s">
        <v>79</v>
      </c>
      <c r="G48" s="1" t="s">
        <v>376</v>
      </c>
      <c r="H48" s="1" t="s">
        <v>48</v>
      </c>
      <c r="I48" s="1" t="s">
        <v>49</v>
      </c>
      <c r="J48" s="2"/>
      <c r="K48" s="19">
        <v>9</v>
      </c>
      <c r="L48" s="1" t="s">
        <v>61</v>
      </c>
      <c r="M48" s="1" t="s">
        <v>62</v>
      </c>
      <c r="N48" s="1" t="s">
        <v>63</v>
      </c>
      <c r="O48" s="1" t="s">
        <v>105</v>
      </c>
      <c r="P48" s="16" t="s">
        <v>377</v>
      </c>
      <c r="Q48" s="1" t="s">
        <v>30</v>
      </c>
      <c r="S48" s="2">
        <v>4</v>
      </c>
      <c r="T48" s="2">
        <v>0.72</v>
      </c>
      <c r="U48" s="2">
        <v>13.6</v>
      </c>
      <c r="V48" s="2">
        <v>3.4</v>
      </c>
      <c r="W48" s="2">
        <v>0</v>
      </c>
      <c r="X48" s="2">
        <v>0</v>
      </c>
      <c r="Y48" s="2">
        <v>0</v>
      </c>
      <c r="Z48" s="1" t="s">
        <v>390</v>
      </c>
      <c r="AA48" s="1" t="s">
        <v>36</v>
      </c>
      <c r="AB48" s="12" t="str">
        <f>HYPERLINK("")</f>
        <v/>
      </c>
      <c r="AC48" s="12" t="str">
        <f>HYPERLINK("http://www.irisfmg.com/doc/images/piastrelle_tiles/ACTIVE/textures/pietra_di_basalto_active-642/codes/IAS867921@2.jpg")</f>
        <v>http://www.irisfmg.com/doc/images/piastrelle_tiles/ACTIVE/textures/pietra_di_basalto_active-642/codes/IAS867921@2.jpg</v>
      </c>
      <c r="AD48" s="1" t="s">
        <v>31</v>
      </c>
      <c r="AE48" s="1" t="s">
        <v>529</v>
      </c>
      <c r="AF48" s="1"/>
    </row>
    <row r="49" spans="1:32" x14ac:dyDescent="0.25">
      <c r="A49" s="1" t="s">
        <v>391</v>
      </c>
      <c r="B49" s="1" t="s">
        <v>39</v>
      </c>
      <c r="C49" s="15" t="s">
        <v>40</v>
      </c>
      <c r="D49" s="1" t="s">
        <v>392</v>
      </c>
      <c r="E49" s="1" t="s">
        <v>393</v>
      </c>
      <c r="F49" s="1" t="s">
        <v>84</v>
      </c>
      <c r="G49" s="1" t="s">
        <v>376</v>
      </c>
      <c r="H49" s="1" t="s">
        <v>48</v>
      </c>
      <c r="I49" s="1" t="s">
        <v>49</v>
      </c>
      <c r="J49" s="2"/>
      <c r="K49" s="19">
        <v>9</v>
      </c>
      <c r="L49" s="1" t="s">
        <v>61</v>
      </c>
      <c r="M49" s="1" t="s">
        <v>62</v>
      </c>
      <c r="N49" s="1" t="s">
        <v>63</v>
      </c>
      <c r="O49" s="1" t="s">
        <v>105</v>
      </c>
      <c r="P49" s="16" t="s">
        <v>377</v>
      </c>
      <c r="Q49" s="1" t="s">
        <v>30</v>
      </c>
      <c r="S49" s="2">
        <v>4</v>
      </c>
      <c r="T49" s="2">
        <v>0.72</v>
      </c>
      <c r="U49" s="2">
        <v>13.6</v>
      </c>
      <c r="V49" s="2">
        <v>3.4</v>
      </c>
      <c r="W49" s="2">
        <v>0</v>
      </c>
      <c r="X49" s="2">
        <v>0</v>
      </c>
      <c r="Y49" s="2">
        <v>0</v>
      </c>
      <c r="Z49" s="1" t="s">
        <v>394</v>
      </c>
      <c r="AA49" s="1" t="s">
        <v>36</v>
      </c>
      <c r="AB49" s="12" t="str">
        <f>HYPERLINK("")</f>
        <v/>
      </c>
      <c r="AC49" s="12" t="str">
        <f>HYPERLINK("http://www.irisfmg.com/doc/images/piastrelle_tiles/ACTIVE/textures/pietra_di_basalto_active-642/codes/IAS867922@1.jpg")</f>
        <v>http://www.irisfmg.com/doc/images/piastrelle_tiles/ACTIVE/textures/pietra_di_basalto_active-642/codes/IAS867922@1.jpg</v>
      </c>
      <c r="AD49" s="1" t="s">
        <v>31</v>
      </c>
      <c r="AE49" s="1" t="s">
        <v>529</v>
      </c>
      <c r="AF49" s="1"/>
    </row>
    <row r="50" spans="1:32" x14ac:dyDescent="0.25">
      <c r="A50" s="1" t="s">
        <v>395</v>
      </c>
      <c r="B50" s="1" t="s">
        <v>37</v>
      </c>
      <c r="C50" s="15" t="s">
        <v>38</v>
      </c>
      <c r="D50" s="1" t="s">
        <v>396</v>
      </c>
      <c r="E50" s="1" t="s">
        <v>59</v>
      </c>
      <c r="F50" s="1" t="s">
        <v>60</v>
      </c>
      <c r="H50" s="1" t="s">
        <v>48</v>
      </c>
      <c r="I50" s="1" t="s">
        <v>49</v>
      </c>
      <c r="J50" s="1" t="s">
        <v>34</v>
      </c>
      <c r="K50" s="19">
        <v>9</v>
      </c>
      <c r="L50" s="1" t="s">
        <v>61</v>
      </c>
      <c r="M50" s="1" t="s">
        <v>62</v>
      </c>
      <c r="N50" s="1" t="s">
        <v>63</v>
      </c>
      <c r="O50" s="1" t="s">
        <v>35</v>
      </c>
      <c r="P50" s="16" t="s">
        <v>397</v>
      </c>
      <c r="Q50" s="1" t="s">
        <v>30</v>
      </c>
      <c r="S50" s="2">
        <v>2</v>
      </c>
      <c r="T50" s="2">
        <v>1.44</v>
      </c>
      <c r="U50" s="2">
        <v>29.5</v>
      </c>
      <c r="V50" s="2">
        <v>20.4862</v>
      </c>
      <c r="W50" s="2">
        <v>708.00310000000002</v>
      </c>
      <c r="X50" s="2">
        <v>24</v>
      </c>
      <c r="Y50" s="2">
        <v>34.56</v>
      </c>
      <c r="Z50" s="1" t="s">
        <v>398</v>
      </c>
      <c r="AA50" s="1" t="s">
        <v>36</v>
      </c>
      <c r="AB50" s="12" t="str">
        <f>HYPERLINK("")</f>
        <v/>
      </c>
      <c r="AC50" s="12" t="str">
        <f>HYPERLINK("http://www.irisfmg.com/doc/images/piastrelle_tiles/ACTIVE/textures/pietra_di_basalto_active-642/codes/ias892219@3.jpg")</f>
        <v>http://www.irisfmg.com/doc/images/piastrelle_tiles/ACTIVE/textures/pietra_di_basalto_active-642/codes/ias892219@3.jpg</v>
      </c>
      <c r="AD50" s="1" t="s">
        <v>31</v>
      </c>
      <c r="AE50" s="1" t="s">
        <v>529</v>
      </c>
      <c r="AF50" s="1"/>
    </row>
    <row r="51" spans="1:32" x14ac:dyDescent="0.25">
      <c r="A51" s="1" t="s">
        <v>399</v>
      </c>
      <c r="B51" s="1" t="s">
        <v>37</v>
      </c>
      <c r="C51" s="15" t="s">
        <v>38</v>
      </c>
      <c r="D51" s="1" t="s">
        <v>400</v>
      </c>
      <c r="E51" s="1" t="s">
        <v>68</v>
      </c>
      <c r="F51" s="1" t="s">
        <v>69</v>
      </c>
      <c r="H51" s="1" t="s">
        <v>48</v>
      </c>
      <c r="I51" s="1" t="s">
        <v>49</v>
      </c>
      <c r="J51" s="1" t="s">
        <v>34</v>
      </c>
      <c r="K51" s="19">
        <v>9</v>
      </c>
      <c r="L51" s="1" t="s">
        <v>61</v>
      </c>
      <c r="M51" s="1" t="s">
        <v>62</v>
      </c>
      <c r="N51" s="1" t="s">
        <v>63</v>
      </c>
      <c r="O51" s="1" t="s">
        <v>35</v>
      </c>
      <c r="P51" s="16" t="s">
        <v>397</v>
      </c>
      <c r="Q51" s="1" t="s">
        <v>30</v>
      </c>
      <c r="S51" s="2">
        <v>2</v>
      </c>
      <c r="T51" s="2">
        <v>1.44</v>
      </c>
      <c r="U51" s="2">
        <v>29.5</v>
      </c>
      <c r="V51" s="2">
        <v>20.4862</v>
      </c>
      <c r="W51" s="2">
        <v>708.00310000000002</v>
      </c>
      <c r="X51" s="2">
        <v>24</v>
      </c>
      <c r="Y51" s="2">
        <v>34.56</v>
      </c>
      <c r="Z51" s="1" t="s">
        <v>401</v>
      </c>
      <c r="AA51" s="1" t="s">
        <v>36</v>
      </c>
      <c r="AB51" s="12" t="str">
        <f>HYPERLINK("")</f>
        <v/>
      </c>
      <c r="AC51" s="12" t="str">
        <f>HYPERLINK("http://www.irisfmg.com/doc/images/piastrelle_tiles/ACTIVE/textures/pietra_di_basalto_active-642/codes/ias892220@3.jpg")</f>
        <v>http://www.irisfmg.com/doc/images/piastrelle_tiles/ACTIVE/textures/pietra_di_basalto_active-642/codes/ias892220@3.jpg</v>
      </c>
      <c r="AD51" s="1" t="s">
        <v>31</v>
      </c>
      <c r="AE51" s="1" t="s">
        <v>529</v>
      </c>
      <c r="AF51" s="1"/>
    </row>
    <row r="52" spans="1:32" x14ac:dyDescent="0.25">
      <c r="A52" s="1" t="s">
        <v>402</v>
      </c>
      <c r="B52" s="1" t="s">
        <v>37</v>
      </c>
      <c r="C52" s="15" t="s">
        <v>38</v>
      </c>
      <c r="D52" s="1" t="s">
        <v>403</v>
      </c>
      <c r="E52" s="1" t="s">
        <v>73</v>
      </c>
      <c r="F52" s="1" t="s">
        <v>74</v>
      </c>
      <c r="H52" s="1" t="s">
        <v>48</v>
      </c>
      <c r="I52" s="1" t="s">
        <v>49</v>
      </c>
      <c r="J52" s="1" t="s">
        <v>34</v>
      </c>
      <c r="K52" s="19">
        <v>9</v>
      </c>
      <c r="L52" s="1" t="s">
        <v>61</v>
      </c>
      <c r="M52" s="1" t="s">
        <v>62</v>
      </c>
      <c r="N52" s="1" t="s">
        <v>63</v>
      </c>
      <c r="O52" s="1" t="s">
        <v>35</v>
      </c>
      <c r="P52" s="16" t="s">
        <v>397</v>
      </c>
      <c r="Q52" s="1" t="s">
        <v>30</v>
      </c>
      <c r="S52" s="2">
        <v>2</v>
      </c>
      <c r="T52" s="2">
        <v>1.44</v>
      </c>
      <c r="U52" s="2">
        <v>29.952000000000002</v>
      </c>
      <c r="V52" s="2">
        <v>20.8</v>
      </c>
      <c r="W52" s="2">
        <v>718.84799999999996</v>
      </c>
      <c r="X52" s="2">
        <v>24</v>
      </c>
      <c r="Y52" s="2">
        <v>34.56</v>
      </c>
      <c r="Z52" s="1" t="s">
        <v>404</v>
      </c>
      <c r="AA52" s="1" t="s">
        <v>36</v>
      </c>
      <c r="AB52" s="12" t="str">
        <f>HYPERLINK("")</f>
        <v/>
      </c>
      <c r="AC52" s="12" t="str">
        <f>HYPERLINK("http://www.irisfmg.com/doc/images/piastrelle_tiles/ACTIVE/textures/pietra_di_basalto_active-642/codes/ias892221@9.jpg")</f>
        <v>http://www.irisfmg.com/doc/images/piastrelle_tiles/ACTIVE/textures/pietra_di_basalto_active-642/codes/ias892221@9.jpg</v>
      </c>
      <c r="AD52" s="1" t="s">
        <v>31</v>
      </c>
      <c r="AE52" s="1" t="s">
        <v>529</v>
      </c>
      <c r="AF52" s="1"/>
    </row>
    <row r="53" spans="1:32" x14ac:dyDescent="0.25">
      <c r="A53" s="1" t="s">
        <v>405</v>
      </c>
      <c r="B53" s="1" t="s">
        <v>37</v>
      </c>
      <c r="C53" s="15" t="s">
        <v>38</v>
      </c>
      <c r="D53" s="1" t="s">
        <v>406</v>
      </c>
      <c r="E53" s="1" t="s">
        <v>78</v>
      </c>
      <c r="F53" s="1" t="s">
        <v>79</v>
      </c>
      <c r="H53" s="1" t="s">
        <v>48</v>
      </c>
      <c r="I53" s="1" t="s">
        <v>49</v>
      </c>
      <c r="J53" s="1" t="s">
        <v>34</v>
      </c>
      <c r="K53" s="19">
        <v>9</v>
      </c>
      <c r="L53" s="1" t="s">
        <v>61</v>
      </c>
      <c r="M53" s="1" t="s">
        <v>62</v>
      </c>
      <c r="N53" s="1" t="s">
        <v>63</v>
      </c>
      <c r="O53" s="1" t="s">
        <v>35</v>
      </c>
      <c r="P53" s="16" t="s">
        <v>397</v>
      </c>
      <c r="Q53" s="1" t="s">
        <v>30</v>
      </c>
      <c r="S53" s="2">
        <v>2</v>
      </c>
      <c r="T53" s="2">
        <v>1.44</v>
      </c>
      <c r="U53" s="2">
        <v>30.125</v>
      </c>
      <c r="V53" s="2">
        <v>20.920200000000001</v>
      </c>
      <c r="W53" s="2">
        <v>723.00210000000004</v>
      </c>
      <c r="X53" s="2">
        <v>24</v>
      </c>
      <c r="Y53" s="2">
        <v>34.56</v>
      </c>
      <c r="Z53" s="1" t="s">
        <v>407</v>
      </c>
      <c r="AA53" s="1" t="s">
        <v>36</v>
      </c>
      <c r="AB53" s="12" t="str">
        <f>HYPERLINK("")</f>
        <v/>
      </c>
      <c r="AC53" s="12" t="str">
        <f>HYPERLINK("http://www.irisfmg.com/doc/images/piastrelle_tiles/ACTIVE/textures/pietra_di_basalto_active-642/codes/ias892222@7.jpg")</f>
        <v>http://www.irisfmg.com/doc/images/piastrelle_tiles/ACTIVE/textures/pietra_di_basalto_active-642/codes/ias892222@7.jpg</v>
      </c>
      <c r="AD53" s="1" t="s">
        <v>31</v>
      </c>
      <c r="AE53" s="1" t="s">
        <v>529</v>
      </c>
      <c r="AF53" s="1"/>
    </row>
    <row r="54" spans="1:32" x14ac:dyDescent="0.25">
      <c r="A54" s="1" t="s">
        <v>408</v>
      </c>
      <c r="B54" s="1" t="s">
        <v>37</v>
      </c>
      <c r="C54" s="15" t="s">
        <v>38</v>
      </c>
      <c r="D54" s="1" t="s">
        <v>409</v>
      </c>
      <c r="E54" s="1" t="s">
        <v>83</v>
      </c>
      <c r="F54" s="1" t="s">
        <v>84</v>
      </c>
      <c r="H54" s="1" t="s">
        <v>48</v>
      </c>
      <c r="I54" s="1" t="s">
        <v>49</v>
      </c>
      <c r="J54" s="1" t="s">
        <v>34</v>
      </c>
      <c r="K54" s="19">
        <v>9</v>
      </c>
      <c r="L54" s="1" t="s">
        <v>61</v>
      </c>
      <c r="M54" s="1" t="s">
        <v>62</v>
      </c>
      <c r="N54" s="1" t="s">
        <v>63</v>
      </c>
      <c r="O54" s="1" t="s">
        <v>35</v>
      </c>
      <c r="P54" s="16" t="s">
        <v>397</v>
      </c>
      <c r="Q54" s="1" t="s">
        <v>30</v>
      </c>
      <c r="S54" s="2">
        <v>2</v>
      </c>
      <c r="T54" s="2">
        <v>1.44</v>
      </c>
      <c r="U54" s="2">
        <v>29.952000000000002</v>
      </c>
      <c r="V54" s="2">
        <v>20.8</v>
      </c>
      <c r="W54" s="2">
        <v>718.84799999999996</v>
      </c>
      <c r="X54" s="2">
        <v>24</v>
      </c>
      <c r="Y54" s="2">
        <v>34.56</v>
      </c>
      <c r="Z54" s="1" t="s">
        <v>410</v>
      </c>
      <c r="AA54" s="1" t="s">
        <v>36</v>
      </c>
      <c r="AB54" s="12" t="str">
        <f>HYPERLINK("")</f>
        <v/>
      </c>
      <c r="AC54" s="12" t="str">
        <f>HYPERLINK("http://www.irisfmg.com/doc/images/piastrelle_tiles/ACTIVE/textures/pietra_di_basalto_active-642/codes/ias892223@2.jpg")</f>
        <v>http://www.irisfmg.com/doc/images/piastrelle_tiles/ACTIVE/textures/pietra_di_basalto_active-642/codes/ias892223@2.jpg</v>
      </c>
      <c r="AD54" s="1" t="s">
        <v>31</v>
      </c>
      <c r="AE54" s="1" t="s">
        <v>529</v>
      </c>
      <c r="AF54" s="1"/>
    </row>
    <row r="55" spans="1:32" x14ac:dyDescent="0.25">
      <c r="A55" s="1" t="s">
        <v>44</v>
      </c>
      <c r="B55" s="1" t="s">
        <v>43</v>
      </c>
      <c r="C55" s="15" t="s">
        <v>37</v>
      </c>
      <c r="D55" s="1" t="s">
        <v>45</v>
      </c>
      <c r="E55" s="1" t="s">
        <v>46</v>
      </c>
      <c r="F55" s="1" t="s">
        <v>47</v>
      </c>
      <c r="G55" s="2"/>
      <c r="H55" s="1" t="s">
        <v>48</v>
      </c>
      <c r="I55" s="1" t="s">
        <v>49</v>
      </c>
      <c r="J55" s="1" t="s">
        <v>34</v>
      </c>
      <c r="K55" s="19">
        <v>6</v>
      </c>
      <c r="L55" s="1" t="s">
        <v>50</v>
      </c>
      <c r="M55" s="1" t="s">
        <v>51</v>
      </c>
      <c r="N55" s="1" t="s">
        <v>52</v>
      </c>
      <c r="O55" s="1" t="s">
        <v>35</v>
      </c>
      <c r="P55" s="16" t="s">
        <v>53</v>
      </c>
      <c r="Q55" s="1" t="s">
        <v>30</v>
      </c>
      <c r="S55" s="2">
        <v>1</v>
      </c>
      <c r="T55" s="2">
        <v>4.5</v>
      </c>
      <c r="U55" s="2">
        <v>63.314999999999998</v>
      </c>
      <c r="V55" s="2">
        <v>14.07</v>
      </c>
      <c r="W55" s="2">
        <v>759.78</v>
      </c>
      <c r="X55" s="2">
        <v>12</v>
      </c>
      <c r="Y55" s="2">
        <v>54</v>
      </c>
      <c r="Z55" s="1" t="s">
        <v>54</v>
      </c>
      <c r="AA55" s="1" t="s">
        <v>36</v>
      </c>
      <c r="AB55" s="12" t="str">
        <f>HYPERLINK("")</f>
        <v/>
      </c>
      <c r="AC55" s="12" t="str">
        <f>HYPERLINK("http://www.irisfmg.com/doc/images/piastrelle_tiles/ACTIVE/textures/uni_active-645/codes/IAS0161530@1.jpg")</f>
        <v>http://www.irisfmg.com/doc/images/piastrelle_tiles/ACTIVE/textures/uni_active-645/codes/IAS0161530@1.jpg</v>
      </c>
      <c r="AD55" s="1" t="s">
        <v>31</v>
      </c>
      <c r="AE55" s="1" t="s">
        <v>529</v>
      </c>
      <c r="AF55" s="1"/>
    </row>
    <row r="56" spans="1:32" x14ac:dyDescent="0.25">
      <c r="A56" s="1" t="s">
        <v>169</v>
      </c>
      <c r="B56" s="1" t="s">
        <v>170</v>
      </c>
      <c r="C56" s="15" t="s">
        <v>171</v>
      </c>
      <c r="D56" s="1" t="s">
        <v>172</v>
      </c>
      <c r="E56" s="1" t="s">
        <v>173</v>
      </c>
      <c r="F56" s="1" t="s">
        <v>47</v>
      </c>
      <c r="G56" s="1" t="s">
        <v>174</v>
      </c>
      <c r="H56" s="1" t="s">
        <v>48</v>
      </c>
      <c r="I56" s="1" t="s">
        <v>49</v>
      </c>
      <c r="J56" s="2"/>
      <c r="K56" s="19">
        <v>12</v>
      </c>
      <c r="L56" s="1" t="s">
        <v>50</v>
      </c>
      <c r="M56" s="1" t="s">
        <v>51</v>
      </c>
      <c r="N56" s="1" t="s">
        <v>52</v>
      </c>
      <c r="O56" s="1" t="s">
        <v>35</v>
      </c>
      <c r="P56" s="16" t="s">
        <v>175</v>
      </c>
      <c r="Q56" s="1" t="s">
        <v>30</v>
      </c>
      <c r="S56" s="2">
        <v>1</v>
      </c>
      <c r="T56" s="2">
        <v>4.8</v>
      </c>
      <c r="U56" s="2">
        <v>148.80000000000001</v>
      </c>
      <c r="V56" s="2">
        <v>31</v>
      </c>
      <c r="W56" s="2">
        <v>3273.6</v>
      </c>
      <c r="X56" s="2">
        <v>22</v>
      </c>
      <c r="Y56" s="2">
        <v>105.6</v>
      </c>
      <c r="Z56" s="1" t="s">
        <v>176</v>
      </c>
      <c r="AA56" s="1" t="s">
        <v>36</v>
      </c>
      <c r="AB56" s="12" t="str">
        <f>HYPERLINK("")</f>
        <v/>
      </c>
      <c r="AC56" s="12" t="str">
        <f>HYPERLINK("http://www.irisfmg.com/doc/images/piastrelle_tiles/ACTIVE/textures/uni_active-645/codes/IAS3215505GST@1.jpg")</f>
        <v>http://www.irisfmg.com/doc/images/piastrelle_tiles/ACTIVE/textures/uni_active-645/codes/IAS3215505GST@1.jpg</v>
      </c>
      <c r="AD56" s="1" t="s">
        <v>31</v>
      </c>
      <c r="AE56" s="1" t="s">
        <v>529</v>
      </c>
      <c r="AF56" s="1"/>
    </row>
    <row r="57" spans="1:32" x14ac:dyDescent="0.25">
      <c r="A57" s="1" t="s">
        <v>411</v>
      </c>
      <c r="B57" s="1" t="s">
        <v>41</v>
      </c>
      <c r="C57" s="15" t="s">
        <v>42</v>
      </c>
      <c r="D57" s="1" t="s">
        <v>412</v>
      </c>
      <c r="E57" s="1" t="s">
        <v>46</v>
      </c>
      <c r="F57" s="1" t="s">
        <v>47</v>
      </c>
      <c r="G57" s="2"/>
      <c r="H57" s="1" t="s">
        <v>48</v>
      </c>
      <c r="I57" s="1" t="s">
        <v>49</v>
      </c>
      <c r="J57" s="1" t="s">
        <v>34</v>
      </c>
      <c r="K57" s="19">
        <v>10</v>
      </c>
      <c r="L57" s="1" t="s">
        <v>50</v>
      </c>
      <c r="M57" s="1" t="s">
        <v>51</v>
      </c>
      <c r="N57" s="1" t="s">
        <v>52</v>
      </c>
      <c r="O57" s="1" t="s">
        <v>35</v>
      </c>
      <c r="P57" s="16" t="s">
        <v>413</v>
      </c>
      <c r="Q57" s="1" t="s">
        <v>30</v>
      </c>
      <c r="S57" s="2">
        <v>3</v>
      </c>
      <c r="T57" s="2">
        <v>1.08</v>
      </c>
      <c r="U57" s="2">
        <v>25.056000000000001</v>
      </c>
      <c r="V57" s="2">
        <v>23.2</v>
      </c>
      <c r="W57" s="2">
        <v>1002.24</v>
      </c>
      <c r="X57" s="2">
        <v>40</v>
      </c>
      <c r="Y57" s="2">
        <v>43.2</v>
      </c>
      <c r="Z57" s="1" t="s">
        <v>414</v>
      </c>
      <c r="AA57" s="1" t="s">
        <v>36</v>
      </c>
      <c r="AB57" s="12" t="str">
        <f>HYPERLINK("")</f>
        <v/>
      </c>
      <c r="AC57" s="12" t="str">
        <f>HYPERLINK("http://www.irisfmg.com/doc/images/piastrelle_tiles/ACTIVE/textures/uni_active-645/codes/IASFT0160@1.jpg")</f>
        <v>http://www.irisfmg.com/doc/images/piastrelle_tiles/ACTIVE/textures/uni_active-645/codes/IASFT0160@1.jpg</v>
      </c>
      <c r="AD57" s="1" t="s">
        <v>31</v>
      </c>
      <c r="AE57" s="1" t="s">
        <v>529</v>
      </c>
      <c r="AF57" s="1"/>
    </row>
    <row r="58" spans="1:32" x14ac:dyDescent="0.25">
      <c r="A58" s="1" t="s">
        <v>415</v>
      </c>
      <c r="B58" s="1" t="s">
        <v>100</v>
      </c>
      <c r="C58" s="15" t="s">
        <v>101</v>
      </c>
      <c r="D58" s="1" t="s">
        <v>416</v>
      </c>
      <c r="E58" s="1" t="s">
        <v>417</v>
      </c>
      <c r="F58" s="1" t="s">
        <v>47</v>
      </c>
      <c r="G58" s="1" t="s">
        <v>104</v>
      </c>
      <c r="H58" s="1" t="s">
        <v>48</v>
      </c>
      <c r="I58" s="1" t="s">
        <v>49</v>
      </c>
      <c r="J58" s="2"/>
      <c r="K58" s="19">
        <v>10</v>
      </c>
      <c r="L58" s="1" t="s">
        <v>50</v>
      </c>
      <c r="M58" s="1" t="s">
        <v>51</v>
      </c>
      <c r="N58" s="1" t="s">
        <v>52</v>
      </c>
      <c r="O58" s="1" t="s">
        <v>105</v>
      </c>
      <c r="P58" s="16" t="s">
        <v>106</v>
      </c>
      <c r="Q58" s="1" t="s">
        <v>30</v>
      </c>
      <c r="S58" s="2">
        <v>7</v>
      </c>
      <c r="T58" s="2">
        <v>0.378</v>
      </c>
      <c r="U58" s="2">
        <v>8.77</v>
      </c>
      <c r="V58" s="2">
        <v>1.2527999999999999</v>
      </c>
      <c r="W58" s="2">
        <v>0</v>
      </c>
      <c r="X58" s="2">
        <v>0</v>
      </c>
      <c r="Y58" s="2">
        <v>0</v>
      </c>
      <c r="Z58" s="1" t="s">
        <v>418</v>
      </c>
      <c r="AA58" s="1" t="s">
        <v>36</v>
      </c>
      <c r="AB58" s="12" t="str">
        <f>HYPERLINK("")</f>
        <v/>
      </c>
      <c r="AC58" s="12" t="str">
        <f>HYPERLINK("http://www.irisfmg.com/doc/images/piastrelle_tiles/ACTIVE/textures/uni_active-645/codes/IASFT0199@1.jpg")</f>
        <v>http://www.irisfmg.com/doc/images/piastrelle_tiles/ACTIVE/textures/uni_active-645/codes/IASFT0199@1.jpg</v>
      </c>
      <c r="AD58" s="1" t="s">
        <v>31</v>
      </c>
      <c r="AE58" s="1" t="s">
        <v>529</v>
      </c>
      <c r="AF58" s="1"/>
    </row>
    <row r="59" spans="1:32" x14ac:dyDescent="0.25">
      <c r="A59" s="1" t="s">
        <v>419</v>
      </c>
      <c r="B59" s="1" t="s">
        <v>39</v>
      </c>
      <c r="C59" s="15" t="s">
        <v>40</v>
      </c>
      <c r="D59" s="1" t="s">
        <v>420</v>
      </c>
      <c r="E59" s="1" t="s">
        <v>421</v>
      </c>
      <c r="F59" s="1" t="s">
        <v>47</v>
      </c>
      <c r="G59" s="1" t="s">
        <v>111</v>
      </c>
      <c r="H59" s="1" t="s">
        <v>48</v>
      </c>
      <c r="I59" s="1" t="s">
        <v>49</v>
      </c>
      <c r="J59" s="2"/>
      <c r="K59" s="19">
        <v>10</v>
      </c>
      <c r="L59" s="1" t="s">
        <v>50</v>
      </c>
      <c r="M59" s="1" t="s">
        <v>51</v>
      </c>
      <c r="N59" s="1" t="s">
        <v>52</v>
      </c>
      <c r="O59" s="1" t="s">
        <v>105</v>
      </c>
      <c r="P59" s="16" t="s">
        <v>112</v>
      </c>
      <c r="Q59" s="1" t="s">
        <v>30</v>
      </c>
      <c r="S59" s="2">
        <v>6</v>
      </c>
      <c r="T59" s="2">
        <v>1.08</v>
      </c>
      <c r="U59" s="2">
        <v>24</v>
      </c>
      <c r="V59" s="2">
        <v>4</v>
      </c>
      <c r="W59" s="2">
        <v>0</v>
      </c>
      <c r="X59" s="2">
        <v>0</v>
      </c>
      <c r="Y59" s="2">
        <v>0</v>
      </c>
      <c r="Z59" s="1" t="s">
        <v>422</v>
      </c>
      <c r="AA59" s="1" t="s">
        <v>36</v>
      </c>
      <c r="AB59" s="12" t="str">
        <f>HYPERLINK("")</f>
        <v/>
      </c>
      <c r="AC59" s="12" t="str">
        <f>HYPERLINK("http://www.irisfmg.com/doc/images/piastrelle_tiles/ACTIVE/textures/uni_active-645/codes/IASFT01G36@1.jpg")</f>
        <v>http://www.irisfmg.com/doc/images/piastrelle_tiles/ACTIVE/textures/uni_active-645/codes/IASFT01G36@1.jpg</v>
      </c>
      <c r="AD59" s="1" t="s">
        <v>31</v>
      </c>
      <c r="AE59" s="1" t="s">
        <v>529</v>
      </c>
      <c r="AF59" s="1"/>
    </row>
    <row r="60" spans="1:32" x14ac:dyDescent="0.25">
      <c r="A60" s="1" t="s">
        <v>217</v>
      </c>
      <c r="B60" s="1" t="s">
        <v>199</v>
      </c>
      <c r="C60" s="15" t="s">
        <v>200</v>
      </c>
      <c r="D60" s="1" t="s">
        <v>218</v>
      </c>
      <c r="E60" s="1" t="s">
        <v>219</v>
      </c>
      <c r="F60" s="1" t="s">
        <v>220</v>
      </c>
      <c r="G60" s="2"/>
      <c r="H60" s="1" t="s">
        <v>48</v>
      </c>
      <c r="I60" s="1" t="s">
        <v>49</v>
      </c>
      <c r="J60" s="1" t="s">
        <v>34</v>
      </c>
      <c r="K60" s="19">
        <v>10</v>
      </c>
      <c r="L60" s="1" t="s">
        <v>221</v>
      </c>
      <c r="M60" s="1" t="s">
        <v>222</v>
      </c>
      <c r="N60" s="1" t="s">
        <v>223</v>
      </c>
      <c r="O60" s="1" t="s">
        <v>35</v>
      </c>
      <c r="P60" s="16" t="s">
        <v>202</v>
      </c>
      <c r="Q60" s="1" t="s">
        <v>30</v>
      </c>
      <c r="S60" s="2">
        <v>7</v>
      </c>
      <c r="T60" s="2">
        <v>1.3129999999999999</v>
      </c>
      <c r="U60" s="2">
        <v>27.745999999999999</v>
      </c>
      <c r="V60" s="2">
        <v>21.14</v>
      </c>
      <c r="W60" s="2">
        <v>666.16369999999995</v>
      </c>
      <c r="X60" s="2">
        <v>24</v>
      </c>
      <c r="Y60" s="2">
        <v>31.512</v>
      </c>
      <c r="Z60" s="1" t="s">
        <v>224</v>
      </c>
      <c r="AA60" s="1" t="s">
        <v>204</v>
      </c>
      <c r="AB60" s="12" t="str">
        <f>HYPERLINK("")</f>
        <v/>
      </c>
      <c r="AC60" s="12" t="str">
        <f>HYPERLINK("http://www.irisfmg.com/doc/images/piastrelle_tiles/ACTIVE/textures/_1NEW/urban_active_75X25-646/codes/ias575343@2.jpg")</f>
        <v>http://www.irisfmg.com/doc/images/piastrelle_tiles/ACTIVE/textures/_1NEW/urban_active_75X25-646/codes/ias575343@2.jpg</v>
      </c>
      <c r="AD60" s="1" t="s">
        <v>31</v>
      </c>
      <c r="AE60" s="1" t="s">
        <v>529</v>
      </c>
      <c r="AF60" s="1"/>
    </row>
    <row r="61" spans="1:32" x14ac:dyDescent="0.25">
      <c r="A61" s="1" t="s">
        <v>225</v>
      </c>
      <c r="B61" s="1" t="s">
        <v>199</v>
      </c>
      <c r="C61" s="15" t="s">
        <v>200</v>
      </c>
      <c r="D61" s="1" t="s">
        <v>226</v>
      </c>
      <c r="E61" s="1" t="s">
        <v>227</v>
      </c>
      <c r="F61" s="1" t="s">
        <v>228</v>
      </c>
      <c r="G61" s="2"/>
      <c r="H61" s="1" t="s">
        <v>48</v>
      </c>
      <c r="I61" s="1" t="s">
        <v>49</v>
      </c>
      <c r="J61" s="1" t="s">
        <v>34</v>
      </c>
      <c r="K61" s="19">
        <v>10</v>
      </c>
      <c r="L61" s="1" t="s">
        <v>221</v>
      </c>
      <c r="M61" s="1" t="s">
        <v>222</v>
      </c>
      <c r="N61" s="1" t="s">
        <v>223</v>
      </c>
      <c r="O61" s="1" t="s">
        <v>35</v>
      </c>
      <c r="P61" s="16" t="s">
        <v>202</v>
      </c>
      <c r="Q61" s="1" t="s">
        <v>30</v>
      </c>
      <c r="S61" s="2">
        <v>7</v>
      </c>
      <c r="T61" s="2">
        <v>1.3129999999999999</v>
      </c>
      <c r="U61" s="2">
        <v>27.745999999999999</v>
      </c>
      <c r="V61" s="2">
        <v>21.14</v>
      </c>
      <c r="W61" s="2">
        <v>666.16369999999995</v>
      </c>
      <c r="X61" s="2">
        <v>24</v>
      </c>
      <c r="Y61" s="2">
        <v>31.512</v>
      </c>
      <c r="Z61" s="1" t="s">
        <v>229</v>
      </c>
      <c r="AA61" s="1" t="s">
        <v>204</v>
      </c>
      <c r="AB61" s="12" t="str">
        <f>HYPERLINK("")</f>
        <v/>
      </c>
      <c r="AC61" s="12" t="str">
        <f>HYPERLINK("http://www.irisfmg.com/doc/images/piastrelle_tiles/ACTIVE/textures/_1NEW/urban_active_75X25-646/codes/ias575344@1.jpg")</f>
        <v>http://www.irisfmg.com/doc/images/piastrelle_tiles/ACTIVE/textures/_1NEW/urban_active_75X25-646/codes/ias575344@1.jpg</v>
      </c>
      <c r="AD61" s="1" t="s">
        <v>31</v>
      </c>
      <c r="AE61" s="1" t="s">
        <v>529</v>
      </c>
      <c r="AF61" s="1"/>
    </row>
    <row r="62" spans="1:32" x14ac:dyDescent="0.25">
      <c r="A62" s="1" t="s">
        <v>230</v>
      </c>
      <c r="B62" s="1" t="s">
        <v>199</v>
      </c>
      <c r="C62" s="15" t="s">
        <v>200</v>
      </c>
      <c r="D62" s="1" t="s">
        <v>231</v>
      </c>
      <c r="E62" s="1" t="s">
        <v>232</v>
      </c>
      <c r="F62" s="1" t="s">
        <v>233</v>
      </c>
      <c r="G62" s="2"/>
      <c r="H62" s="1" t="s">
        <v>48</v>
      </c>
      <c r="I62" s="1" t="s">
        <v>49</v>
      </c>
      <c r="J62" s="1" t="s">
        <v>34</v>
      </c>
      <c r="K62" s="19">
        <v>10</v>
      </c>
      <c r="L62" s="1" t="s">
        <v>221</v>
      </c>
      <c r="M62" s="1" t="s">
        <v>222</v>
      </c>
      <c r="N62" s="1" t="s">
        <v>223</v>
      </c>
      <c r="O62" s="1" t="s">
        <v>35</v>
      </c>
      <c r="P62" s="16" t="s">
        <v>202</v>
      </c>
      <c r="Q62" s="1" t="s">
        <v>30</v>
      </c>
      <c r="S62" s="2">
        <v>7</v>
      </c>
      <c r="T62" s="2">
        <v>1.3129999999999999</v>
      </c>
      <c r="U62" s="2">
        <v>27.745999999999999</v>
      </c>
      <c r="V62" s="2">
        <v>21.14</v>
      </c>
      <c r="W62" s="2">
        <v>666.16369999999995</v>
      </c>
      <c r="X62" s="2">
        <v>24</v>
      </c>
      <c r="Y62" s="2">
        <v>31.512</v>
      </c>
      <c r="Z62" s="1" t="s">
        <v>234</v>
      </c>
      <c r="AA62" s="1" t="s">
        <v>204</v>
      </c>
      <c r="AB62" s="12" t="str">
        <f>HYPERLINK("")</f>
        <v/>
      </c>
      <c r="AC62" s="12" t="str">
        <f>HYPERLINK("http://www.irisfmg.com/doc/images/piastrelle_tiles/ACTIVE/textures/_1NEW/urban_active_75X25-646/codes/ias575345@2.jpg")</f>
        <v>http://www.irisfmg.com/doc/images/piastrelle_tiles/ACTIVE/textures/_1NEW/urban_active_75X25-646/codes/ias575345@2.jpg</v>
      </c>
      <c r="AD62" s="1" t="s">
        <v>31</v>
      </c>
      <c r="AE62" s="1" t="s">
        <v>529</v>
      </c>
      <c r="AF62" s="1"/>
    </row>
    <row r="63" spans="1:32" x14ac:dyDescent="0.25">
      <c r="A63" s="1" t="s">
        <v>235</v>
      </c>
      <c r="B63" s="1" t="s">
        <v>199</v>
      </c>
      <c r="C63" s="15" t="s">
        <v>200</v>
      </c>
      <c r="D63" s="1" t="s">
        <v>236</v>
      </c>
      <c r="E63" s="1" t="s">
        <v>237</v>
      </c>
      <c r="F63" s="1" t="s">
        <v>238</v>
      </c>
      <c r="G63" s="2"/>
      <c r="H63" s="1" t="s">
        <v>48</v>
      </c>
      <c r="I63" s="1" t="s">
        <v>49</v>
      </c>
      <c r="J63" s="1" t="s">
        <v>34</v>
      </c>
      <c r="K63" s="19">
        <v>10</v>
      </c>
      <c r="L63" s="1" t="s">
        <v>221</v>
      </c>
      <c r="M63" s="1" t="s">
        <v>222</v>
      </c>
      <c r="N63" s="1" t="s">
        <v>223</v>
      </c>
      <c r="O63" s="1" t="s">
        <v>35</v>
      </c>
      <c r="P63" s="16" t="s">
        <v>202</v>
      </c>
      <c r="Q63" s="1" t="s">
        <v>30</v>
      </c>
      <c r="S63" s="2">
        <v>7</v>
      </c>
      <c r="T63" s="2">
        <v>1.3129999999999999</v>
      </c>
      <c r="U63" s="2">
        <v>27.745999999999999</v>
      </c>
      <c r="V63" s="2">
        <v>21.14</v>
      </c>
      <c r="W63" s="2">
        <v>666.16369999999995</v>
      </c>
      <c r="X63" s="2">
        <v>24</v>
      </c>
      <c r="Y63" s="2">
        <v>31.512</v>
      </c>
      <c r="Z63" s="1" t="s">
        <v>239</v>
      </c>
      <c r="AA63" s="1" t="s">
        <v>204</v>
      </c>
      <c r="AB63" s="12" t="str">
        <f>HYPERLINK("")</f>
        <v/>
      </c>
      <c r="AC63" s="12" t="str">
        <f>HYPERLINK("http://www.irisfmg.com/doc/images/piastrelle_tiles/ACTIVE/textures/_1NEW/urban_active_75X25-646/codes/ias575346@1.jpg")</f>
        <v>http://www.irisfmg.com/doc/images/piastrelle_tiles/ACTIVE/textures/_1NEW/urban_active_75X25-646/codes/ias575346@1.jpg</v>
      </c>
      <c r="AD63" s="1" t="s">
        <v>31</v>
      </c>
      <c r="AE63" s="1" t="s">
        <v>529</v>
      </c>
      <c r="AF63" s="1"/>
    </row>
    <row r="64" spans="1:32" x14ac:dyDescent="0.25">
      <c r="A64" s="1" t="s">
        <v>240</v>
      </c>
      <c r="B64" s="1" t="s">
        <v>199</v>
      </c>
      <c r="C64" s="15" t="s">
        <v>200</v>
      </c>
      <c r="D64" s="1" t="s">
        <v>241</v>
      </c>
      <c r="E64" s="1" t="s">
        <v>242</v>
      </c>
      <c r="F64" s="1" t="s">
        <v>243</v>
      </c>
      <c r="G64" s="2"/>
      <c r="H64" s="1" t="s">
        <v>48</v>
      </c>
      <c r="I64" s="1" t="s">
        <v>49</v>
      </c>
      <c r="J64" s="1" t="s">
        <v>34</v>
      </c>
      <c r="K64" s="19">
        <v>10</v>
      </c>
      <c r="L64" s="1" t="s">
        <v>221</v>
      </c>
      <c r="M64" s="1" t="s">
        <v>222</v>
      </c>
      <c r="N64" s="1" t="s">
        <v>223</v>
      </c>
      <c r="O64" s="1" t="s">
        <v>35</v>
      </c>
      <c r="P64" s="16" t="s">
        <v>202</v>
      </c>
      <c r="Q64" s="1" t="s">
        <v>30</v>
      </c>
      <c r="S64" s="2">
        <v>7</v>
      </c>
      <c r="T64" s="2">
        <v>1.3129999999999999</v>
      </c>
      <c r="U64" s="2">
        <v>27.745999999999999</v>
      </c>
      <c r="V64" s="2">
        <v>21.14</v>
      </c>
      <c r="W64" s="2">
        <v>666.16369999999995</v>
      </c>
      <c r="X64" s="2">
        <v>24</v>
      </c>
      <c r="Y64" s="2">
        <v>31.512</v>
      </c>
      <c r="Z64" s="1" t="s">
        <v>244</v>
      </c>
      <c r="AA64" s="1" t="s">
        <v>204</v>
      </c>
      <c r="AB64" s="12" t="str">
        <f>HYPERLINK("")</f>
        <v/>
      </c>
      <c r="AC64" s="12" t="str">
        <f>HYPERLINK("http://www.irisfmg.com/doc/images/piastrelle_tiles/ACTIVE/textures/_1NEW/urban_active_75X25-646/xrossa/IAS575347@1.jpg")</f>
        <v>http://www.irisfmg.com/doc/images/piastrelle_tiles/ACTIVE/textures/_1NEW/urban_active_75X25-646/xrossa/IAS575347@1.jpg</v>
      </c>
      <c r="AD64" s="1" t="s">
        <v>31</v>
      </c>
      <c r="AE64" s="1" t="s">
        <v>529</v>
      </c>
      <c r="AF64" s="1"/>
    </row>
    <row r="65" spans="1:32" x14ac:dyDescent="0.25">
      <c r="A65" s="1" t="s">
        <v>245</v>
      </c>
      <c r="B65" s="1" t="s">
        <v>199</v>
      </c>
      <c r="C65" s="15" t="s">
        <v>200</v>
      </c>
      <c r="D65" s="1" t="s">
        <v>246</v>
      </c>
      <c r="E65" s="1" t="s">
        <v>247</v>
      </c>
      <c r="F65" s="1" t="s">
        <v>248</v>
      </c>
      <c r="G65" s="2"/>
      <c r="H65" s="1" t="s">
        <v>48</v>
      </c>
      <c r="I65" s="1" t="s">
        <v>49</v>
      </c>
      <c r="J65" s="1" t="s">
        <v>34</v>
      </c>
      <c r="K65" s="19">
        <v>10</v>
      </c>
      <c r="L65" s="1" t="s">
        <v>221</v>
      </c>
      <c r="M65" s="1" t="s">
        <v>222</v>
      </c>
      <c r="N65" s="1" t="s">
        <v>223</v>
      </c>
      <c r="O65" s="1" t="s">
        <v>35</v>
      </c>
      <c r="P65" s="16" t="s">
        <v>202</v>
      </c>
      <c r="Q65" s="1" t="s">
        <v>30</v>
      </c>
      <c r="S65" s="2">
        <v>7</v>
      </c>
      <c r="T65" s="2">
        <v>1.3129999999999999</v>
      </c>
      <c r="U65" s="2">
        <v>27.745999999999999</v>
      </c>
      <c r="V65" s="2">
        <v>21.14</v>
      </c>
      <c r="W65" s="2">
        <v>666.16369999999995</v>
      </c>
      <c r="X65" s="2">
        <v>24</v>
      </c>
      <c r="Y65" s="2">
        <v>31.512</v>
      </c>
      <c r="Z65" s="1" t="s">
        <v>249</v>
      </c>
      <c r="AA65" s="1" t="s">
        <v>204</v>
      </c>
      <c r="AB65" s="12" t="str">
        <f>HYPERLINK("")</f>
        <v/>
      </c>
      <c r="AC65" s="12" t="str">
        <f>HYPERLINK("http://www.irisfmg.com/doc/images/piastrelle_tiles/ACTIVE/textures/_1NEW/urban_active_75X25-646/xrossa/IAS575348@1.jpg")</f>
        <v>http://www.irisfmg.com/doc/images/piastrelle_tiles/ACTIVE/textures/_1NEW/urban_active_75X25-646/xrossa/IAS575348@1.jpg</v>
      </c>
      <c r="AD65" s="1" t="s">
        <v>31</v>
      </c>
      <c r="AE65" s="1" t="s">
        <v>529</v>
      </c>
      <c r="AF65" s="1"/>
    </row>
    <row r="66" spans="1:32" x14ac:dyDescent="0.25">
      <c r="A66" s="1" t="s">
        <v>250</v>
      </c>
      <c r="B66" s="1" t="s">
        <v>199</v>
      </c>
      <c r="C66" s="15" t="s">
        <v>200</v>
      </c>
      <c r="D66" s="1" t="s">
        <v>251</v>
      </c>
      <c r="E66" s="1" t="s">
        <v>252</v>
      </c>
      <c r="F66" s="1" t="s">
        <v>253</v>
      </c>
      <c r="H66" s="1" t="s">
        <v>48</v>
      </c>
      <c r="I66" s="1" t="s">
        <v>49</v>
      </c>
      <c r="J66" s="1" t="s">
        <v>34</v>
      </c>
      <c r="K66" s="19">
        <v>10</v>
      </c>
      <c r="L66" s="1" t="s">
        <v>221</v>
      </c>
      <c r="M66" s="1" t="s">
        <v>222</v>
      </c>
      <c r="N66" s="1" t="s">
        <v>223</v>
      </c>
      <c r="O66" s="1" t="s">
        <v>35</v>
      </c>
      <c r="P66" s="16" t="s">
        <v>202</v>
      </c>
      <c r="Q66" s="1" t="s">
        <v>30</v>
      </c>
      <c r="S66" s="2">
        <v>7</v>
      </c>
      <c r="T66" s="2">
        <v>1.3129999999999999</v>
      </c>
      <c r="U66" s="2">
        <v>27.745999999999999</v>
      </c>
      <c r="V66" s="2">
        <v>21.14</v>
      </c>
      <c r="W66" s="2">
        <v>666.16369999999995</v>
      </c>
      <c r="X66" s="2">
        <v>24</v>
      </c>
      <c r="Y66" s="2">
        <v>31.512</v>
      </c>
      <c r="Z66" s="1" t="s">
        <v>254</v>
      </c>
      <c r="AA66" s="1" t="s">
        <v>204</v>
      </c>
      <c r="AB66" s="12" t="str">
        <f>HYPERLINK("")</f>
        <v/>
      </c>
      <c r="AC66" s="12" t="str">
        <f>HYPERLINK("http://www.irisfmg.com/doc/images/piastrelle_tiles/ACTIVE/textures/_1NEW/urban_active_75X25-646/xrossa/IAS575349@1.jpg")</f>
        <v>http://www.irisfmg.com/doc/images/piastrelle_tiles/ACTIVE/textures/_1NEW/urban_active_75X25-646/xrossa/IAS575349@1.jpg</v>
      </c>
      <c r="AD66" s="1" t="s">
        <v>31</v>
      </c>
      <c r="AE66" s="1" t="s">
        <v>529</v>
      </c>
      <c r="AF66" s="1"/>
    </row>
    <row r="67" spans="1:32" x14ac:dyDescent="0.25">
      <c r="A67" s="1" t="s">
        <v>255</v>
      </c>
      <c r="B67" s="1" t="s">
        <v>199</v>
      </c>
      <c r="C67" s="15" t="s">
        <v>200</v>
      </c>
      <c r="D67" s="1" t="s">
        <v>256</v>
      </c>
      <c r="E67" s="1" t="s">
        <v>257</v>
      </c>
      <c r="F67" s="1" t="s">
        <v>258</v>
      </c>
      <c r="H67" s="1" t="s">
        <v>48</v>
      </c>
      <c r="I67" s="1" t="s">
        <v>49</v>
      </c>
      <c r="J67" s="1" t="s">
        <v>34</v>
      </c>
      <c r="K67" s="19">
        <v>10</v>
      </c>
      <c r="L67" s="1" t="s">
        <v>221</v>
      </c>
      <c r="M67" s="1" t="s">
        <v>222</v>
      </c>
      <c r="N67" s="1" t="s">
        <v>223</v>
      </c>
      <c r="O67" s="1" t="s">
        <v>35</v>
      </c>
      <c r="P67" s="16" t="s">
        <v>202</v>
      </c>
      <c r="Q67" s="1" t="s">
        <v>30</v>
      </c>
      <c r="S67" s="2">
        <v>7</v>
      </c>
      <c r="T67" s="2">
        <v>1.3129999999999999</v>
      </c>
      <c r="U67" s="2">
        <v>27.745999999999999</v>
      </c>
      <c r="V67" s="2">
        <v>21.14</v>
      </c>
      <c r="W67" s="2">
        <v>666.16369999999995</v>
      </c>
      <c r="X67" s="2">
        <v>24</v>
      </c>
      <c r="Y67" s="2">
        <v>31.512</v>
      </c>
      <c r="Z67" s="1" t="s">
        <v>259</v>
      </c>
      <c r="AA67" s="1" t="s">
        <v>204</v>
      </c>
      <c r="AB67" s="12" t="str">
        <f>HYPERLINK("")</f>
        <v/>
      </c>
      <c r="AC67" s="12" t="str">
        <f>HYPERLINK("http://www.irisfmg.com/doc/images/piastrelle_tiles/ACTIVE/textures/_1NEW/urban_active_75X25-646/xrossa/IAS575350@1.jpg")</f>
        <v>http://www.irisfmg.com/doc/images/piastrelle_tiles/ACTIVE/textures/_1NEW/urban_active_75X25-646/xrossa/IAS575350@1.jpg</v>
      </c>
      <c r="AD67" s="1" t="s">
        <v>31</v>
      </c>
      <c r="AE67" s="1" t="s">
        <v>529</v>
      </c>
      <c r="AF67" s="1"/>
    </row>
    <row r="68" spans="1:32" x14ac:dyDescent="0.25">
      <c r="A68" s="1" t="s">
        <v>260</v>
      </c>
      <c r="B68" s="1" t="s">
        <v>199</v>
      </c>
      <c r="C68" s="15" t="s">
        <v>200</v>
      </c>
      <c r="D68" s="1" t="s">
        <v>261</v>
      </c>
      <c r="E68" s="1" t="s">
        <v>262</v>
      </c>
      <c r="F68" s="1" t="s">
        <v>220</v>
      </c>
      <c r="G68" s="1" t="s">
        <v>263</v>
      </c>
      <c r="H68" s="1" t="s">
        <v>48</v>
      </c>
      <c r="I68" s="1" t="s">
        <v>49</v>
      </c>
      <c r="J68" s="1" t="s">
        <v>34</v>
      </c>
      <c r="K68" s="19">
        <v>12</v>
      </c>
      <c r="L68" s="1" t="s">
        <v>221</v>
      </c>
      <c r="M68" s="1" t="s">
        <v>222</v>
      </c>
      <c r="N68" s="1" t="s">
        <v>223</v>
      </c>
      <c r="O68" s="1" t="s">
        <v>35</v>
      </c>
      <c r="P68" s="16" t="s">
        <v>264</v>
      </c>
      <c r="Q68" s="1" t="s">
        <v>30</v>
      </c>
      <c r="S68" s="2">
        <v>6</v>
      </c>
      <c r="T68" s="2">
        <v>1.125</v>
      </c>
      <c r="U68" s="2">
        <v>28.564</v>
      </c>
      <c r="V68" s="2">
        <v>25.39</v>
      </c>
      <c r="W68" s="2">
        <v>685.53</v>
      </c>
      <c r="X68" s="2">
        <v>24</v>
      </c>
      <c r="Y68" s="2">
        <v>27</v>
      </c>
      <c r="Z68" s="1" t="s">
        <v>265</v>
      </c>
      <c r="AA68" s="1" t="s">
        <v>204</v>
      </c>
      <c r="AB68" s="12" t="str">
        <f>HYPERLINK("")</f>
        <v/>
      </c>
      <c r="AC68" s="12" t="str">
        <f>HYPERLINK("http://www.irisfmg.com/doc/images/piastrelle_tiles/ACTIVE/textures/_1NEW/urban_active_75X25-646/codes/ias575351@3.jpg")</f>
        <v>http://www.irisfmg.com/doc/images/piastrelle_tiles/ACTIVE/textures/_1NEW/urban_active_75X25-646/codes/ias575351@3.jpg</v>
      </c>
      <c r="AD68" s="1" t="s">
        <v>31</v>
      </c>
      <c r="AE68" s="1" t="s">
        <v>529</v>
      </c>
      <c r="AF68" s="1"/>
    </row>
    <row r="69" spans="1:32" x14ac:dyDescent="0.25">
      <c r="A69" s="1" t="s">
        <v>266</v>
      </c>
      <c r="B69" s="1" t="s">
        <v>199</v>
      </c>
      <c r="C69" s="15" t="s">
        <v>200</v>
      </c>
      <c r="D69" s="1" t="s">
        <v>267</v>
      </c>
      <c r="E69" s="1" t="s">
        <v>268</v>
      </c>
      <c r="F69" s="1" t="s">
        <v>228</v>
      </c>
      <c r="G69" s="1" t="s">
        <v>263</v>
      </c>
      <c r="H69" s="1" t="s">
        <v>48</v>
      </c>
      <c r="I69" s="1" t="s">
        <v>49</v>
      </c>
      <c r="J69" s="1" t="s">
        <v>34</v>
      </c>
      <c r="K69" s="19">
        <v>12</v>
      </c>
      <c r="L69" s="1" t="s">
        <v>221</v>
      </c>
      <c r="M69" s="1" t="s">
        <v>222</v>
      </c>
      <c r="N69" s="1" t="s">
        <v>223</v>
      </c>
      <c r="O69" s="1" t="s">
        <v>35</v>
      </c>
      <c r="P69" s="16" t="s">
        <v>264</v>
      </c>
      <c r="Q69" s="1" t="s">
        <v>30</v>
      </c>
      <c r="S69" s="2">
        <v>6</v>
      </c>
      <c r="T69" s="2">
        <v>1.125</v>
      </c>
      <c r="U69" s="2">
        <v>28.564</v>
      </c>
      <c r="V69" s="2">
        <v>25.39</v>
      </c>
      <c r="W69" s="2">
        <v>685.53</v>
      </c>
      <c r="X69" s="2">
        <v>24</v>
      </c>
      <c r="Y69" s="2">
        <v>27</v>
      </c>
      <c r="Z69" s="1" t="s">
        <v>269</v>
      </c>
      <c r="AA69" s="1" t="s">
        <v>204</v>
      </c>
      <c r="AB69" s="12" t="str">
        <f>HYPERLINK("")</f>
        <v/>
      </c>
      <c r="AC69" s="12" t="str">
        <f>HYPERLINK("http://www.irisfmg.com/doc/images/piastrelle_tiles/ACTIVE/textures/_1NEW/urban_active_75X25-646/codes/ias575352@3.jpg")</f>
        <v>http://www.irisfmg.com/doc/images/piastrelle_tiles/ACTIVE/textures/_1NEW/urban_active_75X25-646/codes/ias575352@3.jpg</v>
      </c>
      <c r="AD69" s="1" t="s">
        <v>31</v>
      </c>
      <c r="AE69" s="1" t="s">
        <v>529</v>
      </c>
      <c r="AF69" s="1"/>
    </row>
    <row r="70" spans="1:32" x14ac:dyDescent="0.25">
      <c r="A70" s="1" t="s">
        <v>270</v>
      </c>
      <c r="B70" s="1" t="s">
        <v>199</v>
      </c>
      <c r="C70" s="15" t="s">
        <v>200</v>
      </c>
      <c r="D70" s="1" t="s">
        <v>271</v>
      </c>
      <c r="E70" s="1" t="s">
        <v>272</v>
      </c>
      <c r="F70" s="1" t="s">
        <v>233</v>
      </c>
      <c r="G70" s="1" t="s">
        <v>263</v>
      </c>
      <c r="H70" s="1" t="s">
        <v>48</v>
      </c>
      <c r="I70" s="1" t="s">
        <v>49</v>
      </c>
      <c r="J70" s="1" t="s">
        <v>34</v>
      </c>
      <c r="K70" s="19">
        <v>12</v>
      </c>
      <c r="L70" s="1" t="s">
        <v>221</v>
      </c>
      <c r="M70" s="1" t="s">
        <v>222</v>
      </c>
      <c r="N70" s="1" t="s">
        <v>223</v>
      </c>
      <c r="O70" s="1" t="s">
        <v>35</v>
      </c>
      <c r="P70" s="16" t="s">
        <v>264</v>
      </c>
      <c r="Q70" s="1" t="s">
        <v>30</v>
      </c>
      <c r="S70" s="2">
        <v>6</v>
      </c>
      <c r="T70" s="2">
        <v>1.125</v>
      </c>
      <c r="U70" s="2">
        <v>28.564</v>
      </c>
      <c r="V70" s="2">
        <v>25.39</v>
      </c>
      <c r="W70" s="2">
        <v>685.53</v>
      </c>
      <c r="X70" s="2">
        <v>24</v>
      </c>
      <c r="Y70" s="2">
        <v>27</v>
      </c>
      <c r="Z70" s="1" t="s">
        <v>273</v>
      </c>
      <c r="AA70" s="1" t="s">
        <v>204</v>
      </c>
      <c r="AB70" s="12" t="str">
        <f>HYPERLINK("")</f>
        <v/>
      </c>
      <c r="AC70" s="12" t="str">
        <f>HYPERLINK("http://www.irisfmg.com/doc/images/piastrelle_tiles/ACTIVE/textures/_1NEW/urban_active_75X25-646/codes/ias575353@2.jpg")</f>
        <v>http://www.irisfmg.com/doc/images/piastrelle_tiles/ACTIVE/textures/_1NEW/urban_active_75X25-646/codes/ias575353@2.jpg</v>
      </c>
      <c r="AD70" s="1" t="s">
        <v>31</v>
      </c>
      <c r="AE70" s="1" t="s">
        <v>529</v>
      </c>
      <c r="AF70" s="1"/>
    </row>
    <row r="71" spans="1:32" x14ac:dyDescent="0.25">
      <c r="A71" s="1" t="s">
        <v>274</v>
      </c>
      <c r="B71" s="1" t="s">
        <v>199</v>
      </c>
      <c r="C71" s="15" t="s">
        <v>200</v>
      </c>
      <c r="D71" s="1" t="s">
        <v>275</v>
      </c>
      <c r="E71" s="1" t="s">
        <v>276</v>
      </c>
      <c r="F71" s="1" t="s">
        <v>238</v>
      </c>
      <c r="G71" s="1" t="s">
        <v>263</v>
      </c>
      <c r="H71" s="1" t="s">
        <v>48</v>
      </c>
      <c r="I71" s="1" t="s">
        <v>49</v>
      </c>
      <c r="J71" s="1" t="s">
        <v>34</v>
      </c>
      <c r="K71" s="19">
        <v>12</v>
      </c>
      <c r="L71" s="1" t="s">
        <v>221</v>
      </c>
      <c r="M71" s="1" t="s">
        <v>222</v>
      </c>
      <c r="N71" s="1" t="s">
        <v>223</v>
      </c>
      <c r="O71" s="1" t="s">
        <v>35</v>
      </c>
      <c r="P71" s="16" t="s">
        <v>264</v>
      </c>
      <c r="Q71" s="1" t="s">
        <v>30</v>
      </c>
      <c r="S71" s="2">
        <v>6</v>
      </c>
      <c r="T71" s="2">
        <v>1.125</v>
      </c>
      <c r="U71" s="2">
        <v>28.564</v>
      </c>
      <c r="V71" s="2">
        <v>25.39</v>
      </c>
      <c r="W71" s="2">
        <v>685.53</v>
      </c>
      <c r="X71" s="2">
        <v>24</v>
      </c>
      <c r="Y71" s="2">
        <v>27</v>
      </c>
      <c r="Z71" s="1" t="s">
        <v>277</v>
      </c>
      <c r="AA71" s="1" t="s">
        <v>204</v>
      </c>
      <c r="AB71" s="12" t="str">
        <f>HYPERLINK("")</f>
        <v/>
      </c>
      <c r="AC71" s="12" t="str">
        <f>HYPERLINK("http://www.irisfmg.com/doc/images/piastrelle_tiles/ACTIVE/textures/_1NEW/urban_active_75X25-646/codes/ias575354@3.jpg")</f>
        <v>http://www.irisfmg.com/doc/images/piastrelle_tiles/ACTIVE/textures/_1NEW/urban_active_75X25-646/codes/ias575354@3.jpg</v>
      </c>
      <c r="AD71" s="1" t="s">
        <v>31</v>
      </c>
      <c r="AE71" s="1" t="s">
        <v>529</v>
      </c>
      <c r="AF71" s="1"/>
    </row>
    <row r="72" spans="1:32" x14ac:dyDescent="0.25">
      <c r="A72" s="1" t="s">
        <v>278</v>
      </c>
      <c r="B72" s="1" t="s">
        <v>199</v>
      </c>
      <c r="C72" s="15" t="s">
        <v>200</v>
      </c>
      <c r="D72" s="1" t="s">
        <v>279</v>
      </c>
      <c r="E72" s="1" t="s">
        <v>280</v>
      </c>
      <c r="F72" s="1" t="s">
        <v>243</v>
      </c>
      <c r="G72" s="1" t="s">
        <v>263</v>
      </c>
      <c r="H72" s="1" t="s">
        <v>48</v>
      </c>
      <c r="I72" s="1" t="s">
        <v>49</v>
      </c>
      <c r="J72" s="1" t="s">
        <v>34</v>
      </c>
      <c r="K72" s="19">
        <v>12</v>
      </c>
      <c r="L72" s="1" t="s">
        <v>221</v>
      </c>
      <c r="M72" s="1" t="s">
        <v>222</v>
      </c>
      <c r="N72" s="1" t="s">
        <v>223</v>
      </c>
      <c r="O72" s="1" t="s">
        <v>35</v>
      </c>
      <c r="P72" s="16" t="s">
        <v>264</v>
      </c>
      <c r="Q72" s="1" t="s">
        <v>30</v>
      </c>
      <c r="S72" s="2">
        <v>6</v>
      </c>
      <c r="T72" s="2">
        <v>1.125</v>
      </c>
      <c r="U72" s="2">
        <v>28.564</v>
      </c>
      <c r="V72" s="2">
        <v>25.39</v>
      </c>
      <c r="W72" s="2">
        <v>685.53</v>
      </c>
      <c r="X72" s="2">
        <v>24</v>
      </c>
      <c r="Y72" s="2">
        <v>27</v>
      </c>
      <c r="Z72" s="1" t="s">
        <v>281</v>
      </c>
      <c r="AA72" s="1" t="s">
        <v>204</v>
      </c>
      <c r="AB72" s="12" t="str">
        <f>HYPERLINK("")</f>
        <v/>
      </c>
      <c r="AC72" s="12" t="str">
        <f>HYPERLINK("http://www.irisfmg.com/doc/images/piastrelle_tiles/ACTIVE/textures/_1NEW/urban_active_75X25-646/xrossa/IAS575355@1.jpg")</f>
        <v>http://www.irisfmg.com/doc/images/piastrelle_tiles/ACTIVE/textures/_1NEW/urban_active_75X25-646/xrossa/IAS575355@1.jpg</v>
      </c>
      <c r="AD72" s="1" t="s">
        <v>31</v>
      </c>
      <c r="AE72" s="1" t="s">
        <v>529</v>
      </c>
      <c r="AF72" s="1"/>
    </row>
    <row r="73" spans="1:32" x14ac:dyDescent="0.25">
      <c r="A73" s="1" t="s">
        <v>282</v>
      </c>
      <c r="B73" s="1" t="s">
        <v>199</v>
      </c>
      <c r="C73" s="15" t="s">
        <v>200</v>
      </c>
      <c r="D73" s="1" t="s">
        <v>283</v>
      </c>
      <c r="E73" s="1" t="s">
        <v>284</v>
      </c>
      <c r="F73" s="1" t="s">
        <v>248</v>
      </c>
      <c r="G73" s="1" t="s">
        <v>263</v>
      </c>
      <c r="H73" s="1" t="s">
        <v>48</v>
      </c>
      <c r="I73" s="1" t="s">
        <v>49</v>
      </c>
      <c r="J73" s="1" t="s">
        <v>34</v>
      </c>
      <c r="K73" s="19">
        <v>12</v>
      </c>
      <c r="L73" s="1" t="s">
        <v>221</v>
      </c>
      <c r="M73" s="1" t="s">
        <v>222</v>
      </c>
      <c r="N73" s="1" t="s">
        <v>223</v>
      </c>
      <c r="O73" s="1" t="s">
        <v>35</v>
      </c>
      <c r="P73" s="16" t="s">
        <v>264</v>
      </c>
      <c r="Q73" s="1" t="s">
        <v>30</v>
      </c>
      <c r="S73" s="2">
        <v>6</v>
      </c>
      <c r="T73" s="2">
        <v>1.125</v>
      </c>
      <c r="U73" s="2">
        <v>28.564</v>
      </c>
      <c r="V73" s="2">
        <v>25.39</v>
      </c>
      <c r="W73" s="2">
        <v>685.53</v>
      </c>
      <c r="X73" s="2">
        <v>24</v>
      </c>
      <c r="Y73" s="2">
        <v>27</v>
      </c>
      <c r="Z73" s="1" t="s">
        <v>285</v>
      </c>
      <c r="AA73" s="1" t="s">
        <v>204</v>
      </c>
      <c r="AB73" s="12" t="str">
        <f>HYPERLINK("")</f>
        <v/>
      </c>
      <c r="AC73" s="12" t="str">
        <f>HYPERLINK("http://www.irisfmg.com/doc/images/piastrelle_tiles/ACTIVE/textures/_1NEW/urban_active_75X25-646/xrossa/IAS575356@1.jpg")</f>
        <v>http://www.irisfmg.com/doc/images/piastrelle_tiles/ACTIVE/textures/_1NEW/urban_active_75X25-646/xrossa/IAS575356@1.jpg</v>
      </c>
      <c r="AD73" s="1" t="s">
        <v>31</v>
      </c>
      <c r="AE73" s="1" t="s">
        <v>529</v>
      </c>
      <c r="AF73" s="1"/>
    </row>
    <row r="74" spans="1:32" x14ac:dyDescent="0.25">
      <c r="A74" s="1" t="s">
        <v>286</v>
      </c>
      <c r="B74" s="1" t="s">
        <v>199</v>
      </c>
      <c r="C74" s="15" t="s">
        <v>200</v>
      </c>
      <c r="D74" s="1" t="s">
        <v>287</v>
      </c>
      <c r="E74" s="1" t="s">
        <v>288</v>
      </c>
      <c r="F74" s="1" t="s">
        <v>253</v>
      </c>
      <c r="G74" s="1" t="s">
        <v>263</v>
      </c>
      <c r="H74" s="1" t="s">
        <v>48</v>
      </c>
      <c r="I74" s="1" t="s">
        <v>49</v>
      </c>
      <c r="J74" s="1" t="s">
        <v>34</v>
      </c>
      <c r="K74" s="19">
        <v>12</v>
      </c>
      <c r="L74" s="1" t="s">
        <v>221</v>
      </c>
      <c r="M74" s="1" t="s">
        <v>222</v>
      </c>
      <c r="N74" s="1" t="s">
        <v>223</v>
      </c>
      <c r="O74" s="1" t="s">
        <v>35</v>
      </c>
      <c r="P74" s="16" t="s">
        <v>264</v>
      </c>
      <c r="Q74" s="1" t="s">
        <v>30</v>
      </c>
      <c r="S74" s="2">
        <v>6</v>
      </c>
      <c r="T74" s="2">
        <v>1.125</v>
      </c>
      <c r="U74" s="2">
        <v>28.564</v>
      </c>
      <c r="V74" s="2">
        <v>25.39</v>
      </c>
      <c r="W74" s="2">
        <v>685.53</v>
      </c>
      <c r="X74" s="2">
        <v>24</v>
      </c>
      <c r="Y74" s="2">
        <v>27</v>
      </c>
      <c r="Z74" s="1" t="s">
        <v>289</v>
      </c>
      <c r="AA74" s="1" t="s">
        <v>204</v>
      </c>
      <c r="AB74" s="12" t="str">
        <f>HYPERLINK("")</f>
        <v/>
      </c>
      <c r="AC74" s="12" t="str">
        <f>HYPERLINK("http://www.irisfmg.com/doc/images/piastrelle_tiles/ACTIVE/textures/_1NEW/urban_active_75X25-646/xrossa/IAS575357@1.jpg")</f>
        <v>http://www.irisfmg.com/doc/images/piastrelle_tiles/ACTIVE/textures/_1NEW/urban_active_75X25-646/xrossa/IAS575357@1.jpg</v>
      </c>
      <c r="AD74" s="1" t="s">
        <v>31</v>
      </c>
      <c r="AE74" s="1" t="s">
        <v>529</v>
      </c>
      <c r="AF74" s="1"/>
    </row>
    <row r="75" spans="1:32" x14ac:dyDescent="0.25">
      <c r="A75" s="1" t="s">
        <v>290</v>
      </c>
      <c r="B75" s="1" t="s">
        <v>199</v>
      </c>
      <c r="C75" s="15" t="s">
        <v>200</v>
      </c>
      <c r="D75" s="1" t="s">
        <v>291</v>
      </c>
      <c r="E75" s="1" t="s">
        <v>292</v>
      </c>
      <c r="F75" s="1" t="s">
        <v>258</v>
      </c>
      <c r="G75" s="1" t="s">
        <v>263</v>
      </c>
      <c r="H75" s="1" t="s">
        <v>48</v>
      </c>
      <c r="I75" s="1" t="s">
        <v>49</v>
      </c>
      <c r="J75" s="1" t="s">
        <v>34</v>
      </c>
      <c r="K75" s="19">
        <v>12</v>
      </c>
      <c r="L75" s="1" t="s">
        <v>221</v>
      </c>
      <c r="M75" s="1" t="s">
        <v>222</v>
      </c>
      <c r="N75" s="1" t="s">
        <v>223</v>
      </c>
      <c r="O75" s="1" t="s">
        <v>35</v>
      </c>
      <c r="P75" s="16" t="s">
        <v>264</v>
      </c>
      <c r="Q75" s="1" t="s">
        <v>30</v>
      </c>
      <c r="S75" s="2">
        <v>6</v>
      </c>
      <c r="T75" s="2">
        <v>1.125</v>
      </c>
      <c r="U75" s="2">
        <v>28.564</v>
      </c>
      <c r="V75" s="2">
        <v>25.39</v>
      </c>
      <c r="W75" s="2">
        <v>685.53</v>
      </c>
      <c r="X75" s="2">
        <v>24</v>
      </c>
      <c r="Y75" s="2">
        <v>27</v>
      </c>
      <c r="Z75" s="1" t="s">
        <v>293</v>
      </c>
      <c r="AA75" s="1" t="s">
        <v>204</v>
      </c>
      <c r="AB75" s="12" t="str">
        <f>HYPERLINK("")</f>
        <v/>
      </c>
      <c r="AC75" s="12" t="str">
        <f>HYPERLINK("http://www.irisfmg.com/doc/images/piastrelle_tiles/ACTIVE/textures/_1NEW/urban_active_75X25-646/xrossa/IAS575358@1.jpg")</f>
        <v>http://www.irisfmg.com/doc/images/piastrelle_tiles/ACTIVE/textures/_1NEW/urban_active_75X25-646/xrossa/IAS575358@1.jpg</v>
      </c>
      <c r="AD75" s="1" t="s">
        <v>31</v>
      </c>
      <c r="AE75" s="1" t="s">
        <v>529</v>
      </c>
      <c r="AF75" s="1"/>
    </row>
    <row r="76" spans="1:32" x14ac:dyDescent="0.25">
      <c r="A76" s="1" t="s">
        <v>294</v>
      </c>
      <c r="B76" s="1" t="s">
        <v>199</v>
      </c>
      <c r="C76" s="15" t="s">
        <v>200</v>
      </c>
      <c r="D76" s="1" t="s">
        <v>295</v>
      </c>
      <c r="E76" s="1" t="s">
        <v>296</v>
      </c>
      <c r="F76" s="1" t="s">
        <v>220</v>
      </c>
      <c r="G76" s="1" t="s">
        <v>297</v>
      </c>
      <c r="H76" s="1" t="s">
        <v>48</v>
      </c>
      <c r="I76" s="1" t="s">
        <v>49</v>
      </c>
      <c r="J76" s="1" t="s">
        <v>34</v>
      </c>
      <c r="K76" s="19">
        <v>10</v>
      </c>
      <c r="L76" s="1" t="s">
        <v>221</v>
      </c>
      <c r="M76" s="1" t="s">
        <v>222</v>
      </c>
      <c r="N76" s="1" t="s">
        <v>223</v>
      </c>
      <c r="O76" s="1" t="s">
        <v>35</v>
      </c>
      <c r="P76" s="16" t="s">
        <v>298</v>
      </c>
      <c r="Q76" s="1" t="s">
        <v>30</v>
      </c>
      <c r="S76" s="2">
        <v>7</v>
      </c>
      <c r="T76" s="2">
        <v>1.3129999999999999</v>
      </c>
      <c r="U76" s="2">
        <v>27.745999999999999</v>
      </c>
      <c r="V76" s="2">
        <v>21.14</v>
      </c>
      <c r="W76" s="2">
        <v>666.16369999999995</v>
      </c>
      <c r="X76" s="2">
        <v>24</v>
      </c>
      <c r="Y76" s="2">
        <v>31.512</v>
      </c>
      <c r="Z76" s="1" t="s">
        <v>299</v>
      </c>
      <c r="AA76" s="1" t="s">
        <v>204</v>
      </c>
      <c r="AB76" s="12" t="str">
        <f>HYPERLINK("")</f>
        <v/>
      </c>
      <c r="AC76" s="12" t="str">
        <f>HYPERLINK("http://www.irisfmg.com/doc/images/piastrelle_tiles/ACTIVE/textures/_1NEW/pietra_di_basalto_active_75X25-646/codes/IAS575359@4.jpg")</f>
        <v>http://www.irisfmg.com/doc/images/piastrelle_tiles/ACTIVE/textures/_1NEW/pietra_di_basalto_active_75X25-646/codes/IAS575359@4.jpg</v>
      </c>
      <c r="AD76" s="1" t="s">
        <v>31</v>
      </c>
      <c r="AE76" s="1" t="s">
        <v>529</v>
      </c>
      <c r="AF76" s="1"/>
    </row>
    <row r="77" spans="1:32" x14ac:dyDescent="0.25">
      <c r="A77" s="1" t="s">
        <v>300</v>
      </c>
      <c r="B77" s="1" t="s">
        <v>199</v>
      </c>
      <c r="C77" s="15" t="s">
        <v>200</v>
      </c>
      <c r="D77" s="1" t="s">
        <v>301</v>
      </c>
      <c r="E77" s="1" t="s">
        <v>302</v>
      </c>
      <c r="F77" s="1" t="s">
        <v>303</v>
      </c>
      <c r="G77" s="1" t="s">
        <v>304</v>
      </c>
      <c r="H77" s="1" t="s">
        <v>48</v>
      </c>
      <c r="I77" s="1" t="s">
        <v>49</v>
      </c>
      <c r="J77" s="1" t="s">
        <v>34</v>
      </c>
      <c r="K77" s="19">
        <v>10</v>
      </c>
      <c r="L77" s="1" t="s">
        <v>221</v>
      </c>
      <c r="M77" s="1" t="s">
        <v>222</v>
      </c>
      <c r="N77" s="1" t="s">
        <v>223</v>
      </c>
      <c r="O77" s="1" t="s">
        <v>35</v>
      </c>
      <c r="P77" s="16" t="s">
        <v>305</v>
      </c>
      <c r="Q77" s="1" t="s">
        <v>30</v>
      </c>
      <c r="S77" s="2">
        <v>7</v>
      </c>
      <c r="T77" s="2">
        <v>1.3129999999999999</v>
      </c>
      <c r="U77" s="2">
        <v>27.745999999999999</v>
      </c>
      <c r="V77" s="2">
        <v>21.14</v>
      </c>
      <c r="W77" s="2">
        <v>666.16369999999995</v>
      </c>
      <c r="X77" s="2">
        <v>24</v>
      </c>
      <c r="Y77" s="2">
        <v>31.512</v>
      </c>
      <c r="Z77" s="1" t="s">
        <v>306</v>
      </c>
      <c r="AA77" s="1" t="s">
        <v>204</v>
      </c>
      <c r="AB77" s="12" t="str">
        <f>HYPERLINK("")</f>
        <v/>
      </c>
      <c r="AC77" s="12" t="str">
        <f>HYPERLINK("http://www.irisfmg.com/doc/images/piastrelle_tiles/ACTIVE/textures/_1NEW/pietra_di_basalto_active_75X25-646/codes/IAS575360@1.jpg")</f>
        <v>http://www.irisfmg.com/doc/images/piastrelle_tiles/ACTIVE/textures/_1NEW/pietra_di_basalto_active_75X25-646/codes/IAS575360@1.jpg</v>
      </c>
      <c r="AD77" s="1" t="s">
        <v>31</v>
      </c>
      <c r="AE77" s="1" t="s">
        <v>529</v>
      </c>
      <c r="AF77" s="1"/>
    </row>
    <row r="78" spans="1:32" x14ac:dyDescent="0.25">
      <c r="A78" s="1" t="s">
        <v>307</v>
      </c>
      <c r="B78" s="1" t="s">
        <v>199</v>
      </c>
      <c r="C78" s="15" t="s">
        <v>200</v>
      </c>
      <c r="D78" s="1" t="s">
        <v>308</v>
      </c>
      <c r="E78" s="1" t="s">
        <v>309</v>
      </c>
      <c r="F78" s="1" t="s">
        <v>310</v>
      </c>
      <c r="G78" s="1" t="s">
        <v>304</v>
      </c>
      <c r="H78" s="1" t="s">
        <v>48</v>
      </c>
      <c r="I78" s="1" t="s">
        <v>49</v>
      </c>
      <c r="J78" s="1" t="s">
        <v>34</v>
      </c>
      <c r="K78" s="19">
        <v>10</v>
      </c>
      <c r="L78" s="1" t="s">
        <v>221</v>
      </c>
      <c r="M78" s="1" t="s">
        <v>222</v>
      </c>
      <c r="N78" s="1" t="s">
        <v>223</v>
      </c>
      <c r="O78" s="1" t="s">
        <v>35</v>
      </c>
      <c r="P78" s="16" t="s">
        <v>305</v>
      </c>
      <c r="Q78" s="1" t="s">
        <v>30</v>
      </c>
      <c r="S78" s="2">
        <v>7</v>
      </c>
      <c r="T78" s="2">
        <v>1.3129999999999999</v>
      </c>
      <c r="U78" s="2">
        <v>27.745999999999999</v>
      </c>
      <c r="V78" s="2">
        <v>21.14</v>
      </c>
      <c r="W78" s="2">
        <v>666.16369999999995</v>
      </c>
      <c r="X78" s="2">
        <v>24</v>
      </c>
      <c r="Y78" s="2">
        <v>31.512</v>
      </c>
      <c r="Z78" s="1" t="s">
        <v>311</v>
      </c>
      <c r="AA78" s="1" t="s">
        <v>204</v>
      </c>
      <c r="AB78" s="12" t="str">
        <f>HYPERLINK("")</f>
        <v/>
      </c>
      <c r="AC78" s="12" t="str">
        <f>HYPERLINK("http://www.irisfmg.com/doc/images/piastrelle_tiles/ACTIVE/textures/_1NEW/pietra_di_basalto_active_75X25-646/codes/IAS575361@3.jpg")</f>
        <v>http://www.irisfmg.com/doc/images/piastrelle_tiles/ACTIVE/textures/_1NEW/pietra_di_basalto_active_75X25-646/codes/IAS575361@3.jpg</v>
      </c>
      <c r="AD78" s="1" t="s">
        <v>31</v>
      </c>
      <c r="AE78" s="1" t="s">
        <v>529</v>
      </c>
      <c r="AF78" s="1"/>
    </row>
    <row r="79" spans="1:32" x14ac:dyDescent="0.25">
      <c r="A79" s="1" t="s">
        <v>312</v>
      </c>
      <c r="B79" s="1" t="s">
        <v>199</v>
      </c>
      <c r="C79" s="15" t="s">
        <v>200</v>
      </c>
      <c r="D79" s="1" t="s">
        <v>313</v>
      </c>
      <c r="E79" s="1" t="s">
        <v>314</v>
      </c>
      <c r="F79" s="1" t="s">
        <v>315</v>
      </c>
      <c r="G79" s="1" t="s">
        <v>304</v>
      </c>
      <c r="H79" s="1" t="s">
        <v>48</v>
      </c>
      <c r="I79" s="1" t="s">
        <v>49</v>
      </c>
      <c r="J79" s="1" t="s">
        <v>34</v>
      </c>
      <c r="K79" s="19">
        <v>10</v>
      </c>
      <c r="L79" s="1" t="s">
        <v>221</v>
      </c>
      <c r="M79" s="1" t="s">
        <v>222</v>
      </c>
      <c r="N79" s="1" t="s">
        <v>223</v>
      </c>
      <c r="O79" s="1" t="s">
        <v>35</v>
      </c>
      <c r="P79" s="16" t="s">
        <v>305</v>
      </c>
      <c r="Q79" s="1" t="s">
        <v>30</v>
      </c>
      <c r="S79" s="2">
        <v>7</v>
      </c>
      <c r="T79" s="2">
        <v>1.3129999999999999</v>
      </c>
      <c r="U79" s="2">
        <v>27.745999999999999</v>
      </c>
      <c r="V79" s="2">
        <v>21.14</v>
      </c>
      <c r="W79" s="2">
        <v>666.16369999999995</v>
      </c>
      <c r="X79" s="2">
        <v>24</v>
      </c>
      <c r="Y79" s="2">
        <v>31.512</v>
      </c>
      <c r="Z79" s="1" t="s">
        <v>316</v>
      </c>
      <c r="AA79" s="1" t="s">
        <v>204</v>
      </c>
      <c r="AB79" s="12" t="str">
        <f>HYPERLINK("")</f>
        <v/>
      </c>
      <c r="AC79" s="12" t="str">
        <f>HYPERLINK("http://www.irisfmg.com/doc/images/piastrelle_tiles/ACTIVE/textures/_1NEW/pietra_di_basalto_active_75X25-646/codes/IAS575362@3.jpg")</f>
        <v>http://www.irisfmg.com/doc/images/piastrelle_tiles/ACTIVE/textures/_1NEW/pietra_di_basalto_active_75X25-646/codes/IAS575362@3.jpg</v>
      </c>
      <c r="AD79" s="1" t="s">
        <v>31</v>
      </c>
      <c r="AE79" s="1" t="s">
        <v>529</v>
      </c>
      <c r="AF79" s="1"/>
    </row>
    <row r="80" spans="1:32" x14ac:dyDescent="0.25">
      <c r="A80" s="1" t="s">
        <v>317</v>
      </c>
      <c r="B80" s="1" t="s">
        <v>199</v>
      </c>
      <c r="C80" s="15" t="s">
        <v>200</v>
      </c>
      <c r="D80" s="1" t="s">
        <v>318</v>
      </c>
      <c r="E80" s="1" t="s">
        <v>319</v>
      </c>
      <c r="F80" s="1" t="s">
        <v>303</v>
      </c>
      <c r="G80" s="1" t="s">
        <v>320</v>
      </c>
      <c r="H80" s="1" t="s">
        <v>48</v>
      </c>
      <c r="I80" s="1" t="s">
        <v>49</v>
      </c>
      <c r="J80" s="1" t="s">
        <v>34</v>
      </c>
      <c r="K80" s="19">
        <v>10</v>
      </c>
      <c r="L80" s="1" t="s">
        <v>221</v>
      </c>
      <c r="M80" s="1" t="s">
        <v>222</v>
      </c>
      <c r="N80" s="1" t="s">
        <v>223</v>
      </c>
      <c r="O80" s="1" t="s">
        <v>35</v>
      </c>
      <c r="P80" s="16" t="s">
        <v>305</v>
      </c>
      <c r="Q80" s="1" t="s">
        <v>30</v>
      </c>
      <c r="S80" s="2">
        <v>7</v>
      </c>
      <c r="T80" s="2">
        <v>1.3129999999999999</v>
      </c>
      <c r="U80" s="2">
        <v>27.745999999999999</v>
      </c>
      <c r="V80" s="2">
        <v>21.14</v>
      </c>
      <c r="W80" s="2">
        <v>666.16369999999995</v>
      </c>
      <c r="X80" s="2">
        <v>24</v>
      </c>
      <c r="Y80" s="2">
        <v>31.512</v>
      </c>
      <c r="Z80" s="1" t="s">
        <v>321</v>
      </c>
      <c r="AA80" s="1" t="s">
        <v>204</v>
      </c>
      <c r="AB80" s="12" t="str">
        <f>HYPERLINK("")</f>
        <v/>
      </c>
      <c r="AC80" s="12" t="str">
        <f>HYPERLINK("http://www.irisfmg.com/doc/images/piastrelle_tiles/ACTIVE/textures/_1NEW/pietra_di_basalto_active_75X25-646/codes/IAS575363@3.jpg")</f>
        <v>http://www.irisfmg.com/doc/images/piastrelle_tiles/ACTIVE/textures/_1NEW/pietra_di_basalto_active_75X25-646/codes/IAS575363@3.jpg</v>
      </c>
      <c r="AD80" s="1" t="s">
        <v>31</v>
      </c>
      <c r="AE80" s="1" t="s">
        <v>529</v>
      </c>
      <c r="AF80" s="1"/>
    </row>
    <row r="81" spans="1:32" x14ac:dyDescent="0.25">
      <c r="A81" s="1" t="s">
        <v>322</v>
      </c>
      <c r="B81" s="1" t="s">
        <v>199</v>
      </c>
      <c r="C81" s="15" t="s">
        <v>200</v>
      </c>
      <c r="D81" s="1" t="s">
        <v>323</v>
      </c>
      <c r="E81" s="1" t="s">
        <v>324</v>
      </c>
      <c r="F81" s="1" t="s">
        <v>310</v>
      </c>
      <c r="G81" s="1" t="s">
        <v>320</v>
      </c>
      <c r="H81" s="1" t="s">
        <v>48</v>
      </c>
      <c r="I81" s="1" t="s">
        <v>49</v>
      </c>
      <c r="J81" s="1" t="s">
        <v>34</v>
      </c>
      <c r="K81" s="19">
        <v>10</v>
      </c>
      <c r="L81" s="1" t="s">
        <v>221</v>
      </c>
      <c r="M81" s="1" t="s">
        <v>222</v>
      </c>
      <c r="N81" s="1" t="s">
        <v>223</v>
      </c>
      <c r="O81" s="1" t="s">
        <v>35</v>
      </c>
      <c r="P81" s="16" t="s">
        <v>305</v>
      </c>
      <c r="Q81" s="1" t="s">
        <v>30</v>
      </c>
      <c r="S81" s="2">
        <v>7</v>
      </c>
      <c r="T81" s="2">
        <v>1.3129999999999999</v>
      </c>
      <c r="U81" s="2">
        <v>27.745999999999999</v>
      </c>
      <c r="V81" s="2">
        <v>21.14</v>
      </c>
      <c r="W81" s="2">
        <v>666.16369999999995</v>
      </c>
      <c r="X81" s="2">
        <v>24</v>
      </c>
      <c r="Y81" s="2">
        <v>31.512</v>
      </c>
      <c r="Z81" s="1" t="s">
        <v>325</v>
      </c>
      <c r="AA81" s="1" t="s">
        <v>204</v>
      </c>
      <c r="AB81" s="12" t="str">
        <f>HYPERLINK("")</f>
        <v/>
      </c>
      <c r="AC81" s="12" t="str">
        <f>HYPERLINK("http://www.irisfmg.com/doc/images/piastrelle_tiles/ACTIVE/textures/_1NEW/pietra_di_basalto_active_75X25-646/codes/IAS575364@1.jpg")</f>
        <v>http://www.irisfmg.com/doc/images/piastrelle_tiles/ACTIVE/textures/_1NEW/pietra_di_basalto_active_75X25-646/codes/IAS575364@1.jpg</v>
      </c>
      <c r="AD81" s="1" t="s">
        <v>31</v>
      </c>
      <c r="AE81" s="1" t="s">
        <v>529</v>
      </c>
      <c r="AF81" s="1"/>
    </row>
    <row r="82" spans="1:32" x14ac:dyDescent="0.25">
      <c r="A82" s="1" t="s">
        <v>326</v>
      </c>
      <c r="B82" s="1" t="s">
        <v>199</v>
      </c>
      <c r="C82" s="15" t="s">
        <v>200</v>
      </c>
      <c r="D82" s="1" t="s">
        <v>327</v>
      </c>
      <c r="E82" s="1" t="s">
        <v>328</v>
      </c>
      <c r="F82" s="1" t="s">
        <v>315</v>
      </c>
      <c r="G82" s="1" t="s">
        <v>320</v>
      </c>
      <c r="H82" s="1" t="s">
        <v>48</v>
      </c>
      <c r="I82" s="1" t="s">
        <v>49</v>
      </c>
      <c r="J82" s="1" t="s">
        <v>34</v>
      </c>
      <c r="K82" s="19">
        <v>10</v>
      </c>
      <c r="L82" s="1" t="s">
        <v>221</v>
      </c>
      <c r="M82" s="1" t="s">
        <v>222</v>
      </c>
      <c r="N82" s="1" t="s">
        <v>223</v>
      </c>
      <c r="O82" s="1" t="s">
        <v>35</v>
      </c>
      <c r="P82" s="16" t="s">
        <v>305</v>
      </c>
      <c r="Q82" s="1" t="s">
        <v>30</v>
      </c>
      <c r="S82" s="2">
        <v>7</v>
      </c>
      <c r="T82" s="2">
        <v>1.3129999999999999</v>
      </c>
      <c r="U82" s="2">
        <v>27.745999999999999</v>
      </c>
      <c r="V82" s="2">
        <v>21.14</v>
      </c>
      <c r="W82" s="2">
        <v>666.16369999999995</v>
      </c>
      <c r="X82" s="2">
        <v>24</v>
      </c>
      <c r="Y82" s="2">
        <v>31.512</v>
      </c>
      <c r="Z82" s="1" t="s">
        <v>329</v>
      </c>
      <c r="AA82" s="1" t="s">
        <v>204</v>
      </c>
      <c r="AB82" s="12" t="str">
        <f>HYPERLINK("")</f>
        <v/>
      </c>
      <c r="AC82" s="12" t="str">
        <f>HYPERLINK("http://www.irisfmg.com/doc/images/piastrelle_tiles/ACTIVE/textures/_1NEW/pietra_di_basalto_active_75X25-646/codes/IAS575365@1.jpg")</f>
        <v>http://www.irisfmg.com/doc/images/piastrelle_tiles/ACTIVE/textures/_1NEW/pietra_di_basalto_active_75X25-646/codes/IAS575365@1.jpg</v>
      </c>
      <c r="AD82" s="1" t="s">
        <v>31</v>
      </c>
      <c r="AE82" s="1" t="s">
        <v>529</v>
      </c>
      <c r="AF82" s="1"/>
    </row>
    <row r="83" spans="1:32" x14ac:dyDescent="0.25">
      <c r="A83" s="1" t="s">
        <v>330</v>
      </c>
      <c r="B83" s="1" t="s">
        <v>199</v>
      </c>
      <c r="C83" s="15" t="s">
        <v>200</v>
      </c>
      <c r="D83" s="1" t="s">
        <v>331</v>
      </c>
      <c r="E83" s="1" t="s">
        <v>332</v>
      </c>
      <c r="F83" s="1" t="s">
        <v>333</v>
      </c>
      <c r="G83" s="1" t="s">
        <v>334</v>
      </c>
      <c r="H83" s="1" t="s">
        <v>48</v>
      </c>
      <c r="I83" s="1" t="s">
        <v>49</v>
      </c>
      <c r="J83" s="1" t="s">
        <v>34</v>
      </c>
      <c r="K83" s="19">
        <v>10</v>
      </c>
      <c r="L83" s="1" t="s">
        <v>221</v>
      </c>
      <c r="M83" s="1" t="s">
        <v>222</v>
      </c>
      <c r="N83" s="1" t="s">
        <v>223</v>
      </c>
      <c r="O83" s="1" t="s">
        <v>35</v>
      </c>
      <c r="P83" s="16" t="s">
        <v>305</v>
      </c>
      <c r="Q83" s="1" t="s">
        <v>30</v>
      </c>
      <c r="S83" s="2">
        <v>7</v>
      </c>
      <c r="T83" s="2">
        <v>1.3129999999999999</v>
      </c>
      <c r="U83" s="2">
        <v>27.745999999999999</v>
      </c>
      <c r="V83" s="2">
        <v>21.14</v>
      </c>
      <c r="W83" s="2">
        <v>666.16369999999995</v>
      </c>
      <c r="X83" s="2">
        <v>24</v>
      </c>
      <c r="Y83" s="2">
        <v>31.512</v>
      </c>
      <c r="Z83" s="1" t="s">
        <v>335</v>
      </c>
      <c r="AA83" s="1" t="s">
        <v>204</v>
      </c>
      <c r="AB83" s="12" t="str">
        <f>HYPERLINK("")</f>
        <v/>
      </c>
      <c r="AC83" s="12" t="str">
        <f>HYPERLINK("http://www.irisfmg.com/doc/images/piastrelle_tiles/ACTIVE/textures/_1NEW/pietra_di_basalto_active_75X25-646/codes/IAS575366@20.jpg")</f>
        <v>http://www.irisfmg.com/doc/images/piastrelle_tiles/ACTIVE/textures/_1NEW/pietra_di_basalto_active_75X25-646/codes/IAS575366@20.jpg</v>
      </c>
      <c r="AD83" s="1" t="s">
        <v>31</v>
      </c>
      <c r="AE83" s="1" t="s">
        <v>529</v>
      </c>
      <c r="AF83" s="1"/>
    </row>
    <row r="84" spans="1:32" x14ac:dyDescent="0.25">
      <c r="A84" s="1" t="s">
        <v>423</v>
      </c>
      <c r="B84" s="1" t="s">
        <v>56</v>
      </c>
      <c r="C84" s="15" t="s">
        <v>57</v>
      </c>
      <c r="D84" s="1" t="s">
        <v>424</v>
      </c>
      <c r="E84" s="1" t="s">
        <v>425</v>
      </c>
      <c r="F84" s="1" t="s">
        <v>238</v>
      </c>
      <c r="G84" s="1" t="s">
        <v>426</v>
      </c>
      <c r="H84" s="1" t="s">
        <v>48</v>
      </c>
      <c r="I84" s="1" t="s">
        <v>49</v>
      </c>
      <c r="J84" s="1" t="s">
        <v>34</v>
      </c>
      <c r="K84" s="19">
        <v>6</v>
      </c>
      <c r="L84" s="1" t="s">
        <v>221</v>
      </c>
      <c r="M84" s="1" t="s">
        <v>222</v>
      </c>
      <c r="N84" s="1" t="s">
        <v>223</v>
      </c>
      <c r="O84" s="1" t="s">
        <v>35</v>
      </c>
      <c r="P84" s="16" t="s">
        <v>64</v>
      </c>
      <c r="Q84" s="1" t="s">
        <v>30</v>
      </c>
      <c r="S84" s="2">
        <v>2</v>
      </c>
      <c r="T84" s="2">
        <v>2</v>
      </c>
      <c r="U84" s="2">
        <v>28.14</v>
      </c>
      <c r="V84" s="2">
        <v>14.07</v>
      </c>
      <c r="W84" s="2">
        <v>731.64</v>
      </c>
      <c r="X84" s="2">
        <v>26</v>
      </c>
      <c r="Y84" s="2">
        <v>52</v>
      </c>
      <c r="Z84" s="1" t="s">
        <v>427</v>
      </c>
      <c r="AA84" s="1" t="s">
        <v>36</v>
      </c>
      <c r="AB84" s="12" t="str">
        <f>HYPERLINK("")</f>
        <v/>
      </c>
      <c r="AC84" s="12" t="str">
        <f>HYPERLINK("http://www.irisfmg.com/doc/images/piastrelle_tiles/ACTIVE/textures/urban_active-643/codes/IASX1010291@8.jpg")</f>
        <v>http://www.irisfmg.com/doc/images/piastrelle_tiles/ACTIVE/textures/urban_active-643/codes/IASX1010291@8.jpg</v>
      </c>
      <c r="AD84" s="1" t="s">
        <v>31</v>
      </c>
      <c r="AE84" s="1" t="s">
        <v>529</v>
      </c>
      <c r="AF84" s="1"/>
    </row>
    <row r="85" spans="1:32" x14ac:dyDescent="0.25">
      <c r="A85" s="1" t="s">
        <v>428</v>
      </c>
      <c r="B85" s="1" t="s">
        <v>56</v>
      </c>
      <c r="C85" s="15" t="s">
        <v>57</v>
      </c>
      <c r="D85" s="1" t="s">
        <v>429</v>
      </c>
      <c r="E85" s="1" t="s">
        <v>430</v>
      </c>
      <c r="F85" s="1" t="s">
        <v>233</v>
      </c>
      <c r="G85" s="1" t="s">
        <v>426</v>
      </c>
      <c r="H85" s="1" t="s">
        <v>48</v>
      </c>
      <c r="I85" s="1" t="s">
        <v>49</v>
      </c>
      <c r="J85" s="1" t="s">
        <v>34</v>
      </c>
      <c r="K85" s="19">
        <v>6</v>
      </c>
      <c r="L85" s="1" t="s">
        <v>221</v>
      </c>
      <c r="M85" s="1" t="s">
        <v>222</v>
      </c>
      <c r="N85" s="1" t="s">
        <v>223</v>
      </c>
      <c r="O85" s="1" t="s">
        <v>35</v>
      </c>
      <c r="P85" s="16" t="s">
        <v>64</v>
      </c>
      <c r="Q85" s="1" t="s">
        <v>30</v>
      </c>
      <c r="S85" s="2">
        <v>2</v>
      </c>
      <c r="T85" s="2">
        <v>2</v>
      </c>
      <c r="U85" s="2">
        <v>28.14</v>
      </c>
      <c r="V85" s="2">
        <v>14.07</v>
      </c>
      <c r="W85" s="2">
        <v>731.64</v>
      </c>
      <c r="X85" s="2">
        <v>26</v>
      </c>
      <c r="Y85" s="2">
        <v>52</v>
      </c>
      <c r="Z85" s="1" t="s">
        <v>431</v>
      </c>
      <c r="AA85" s="1" t="s">
        <v>36</v>
      </c>
      <c r="AB85" s="12" t="str">
        <f>HYPERLINK("")</f>
        <v/>
      </c>
      <c r="AC85" s="12" t="str">
        <f>HYPERLINK("http://www.irisfmg.com/doc/images/piastrelle_tiles/ACTIVE/textures/urban_active-643/codes/IASX1010292@6.jpg")</f>
        <v>http://www.irisfmg.com/doc/images/piastrelle_tiles/ACTIVE/textures/urban_active-643/codes/IASX1010292@6.jpg</v>
      </c>
      <c r="AD85" s="1" t="s">
        <v>31</v>
      </c>
      <c r="AE85" s="1" t="s">
        <v>529</v>
      </c>
      <c r="AF85" s="1"/>
    </row>
    <row r="86" spans="1:32" x14ac:dyDescent="0.25">
      <c r="A86" s="1" t="s">
        <v>432</v>
      </c>
      <c r="B86" s="1" t="s">
        <v>56</v>
      </c>
      <c r="C86" s="15" t="s">
        <v>57</v>
      </c>
      <c r="D86" s="1" t="s">
        <v>433</v>
      </c>
      <c r="E86" s="1" t="s">
        <v>434</v>
      </c>
      <c r="F86" s="1" t="s">
        <v>228</v>
      </c>
      <c r="G86" s="1" t="s">
        <v>426</v>
      </c>
      <c r="H86" s="1" t="s">
        <v>48</v>
      </c>
      <c r="I86" s="1" t="s">
        <v>49</v>
      </c>
      <c r="J86" s="1" t="s">
        <v>34</v>
      </c>
      <c r="K86" s="19">
        <v>6</v>
      </c>
      <c r="L86" s="1" t="s">
        <v>221</v>
      </c>
      <c r="M86" s="1" t="s">
        <v>222</v>
      </c>
      <c r="N86" s="1" t="s">
        <v>223</v>
      </c>
      <c r="O86" s="1" t="s">
        <v>35</v>
      </c>
      <c r="P86" s="16" t="s">
        <v>64</v>
      </c>
      <c r="Q86" s="1" t="s">
        <v>30</v>
      </c>
      <c r="S86" s="2">
        <v>2</v>
      </c>
      <c r="T86" s="2">
        <v>2</v>
      </c>
      <c r="U86" s="2">
        <v>28.14</v>
      </c>
      <c r="V86" s="2">
        <v>14.07</v>
      </c>
      <c r="W86" s="2">
        <v>731.64</v>
      </c>
      <c r="X86" s="2">
        <v>26</v>
      </c>
      <c r="Y86" s="2">
        <v>52</v>
      </c>
      <c r="Z86" s="1" t="s">
        <v>435</v>
      </c>
      <c r="AA86" s="1" t="s">
        <v>36</v>
      </c>
      <c r="AB86" s="12" t="str">
        <f>HYPERLINK("")</f>
        <v/>
      </c>
      <c r="AC86" s="12" t="str">
        <f>HYPERLINK("http://www.irisfmg.com/doc/images/piastrelle_tiles/ACTIVE/textures/urban_active-643/codes/IASX1010293@1.jpg")</f>
        <v>http://www.irisfmg.com/doc/images/piastrelle_tiles/ACTIVE/textures/urban_active-643/codes/IASX1010293@1.jpg</v>
      </c>
      <c r="AD86" s="1" t="s">
        <v>31</v>
      </c>
      <c r="AE86" s="1" t="s">
        <v>529</v>
      </c>
      <c r="AF86" s="1"/>
    </row>
    <row r="87" spans="1:32" x14ac:dyDescent="0.25">
      <c r="A87" s="1" t="s">
        <v>436</v>
      </c>
      <c r="B87" s="1" t="s">
        <v>56</v>
      </c>
      <c r="C87" s="15" t="s">
        <v>57</v>
      </c>
      <c r="D87" s="1" t="s">
        <v>437</v>
      </c>
      <c r="E87" s="1" t="s">
        <v>438</v>
      </c>
      <c r="F87" s="1" t="s">
        <v>220</v>
      </c>
      <c r="G87" s="1" t="s">
        <v>426</v>
      </c>
      <c r="H87" s="1" t="s">
        <v>48</v>
      </c>
      <c r="I87" s="1" t="s">
        <v>49</v>
      </c>
      <c r="J87" s="1" t="s">
        <v>34</v>
      </c>
      <c r="K87" s="19">
        <v>6</v>
      </c>
      <c r="L87" s="1" t="s">
        <v>221</v>
      </c>
      <c r="M87" s="1" t="s">
        <v>222</v>
      </c>
      <c r="N87" s="1" t="s">
        <v>223</v>
      </c>
      <c r="O87" s="1" t="s">
        <v>35</v>
      </c>
      <c r="P87" s="16" t="s">
        <v>64</v>
      </c>
      <c r="Q87" s="1" t="s">
        <v>30</v>
      </c>
      <c r="S87" s="2">
        <v>2</v>
      </c>
      <c r="T87" s="2">
        <v>2</v>
      </c>
      <c r="U87" s="2">
        <v>28.14</v>
      </c>
      <c r="V87" s="2">
        <v>14.07</v>
      </c>
      <c r="W87" s="2">
        <v>731.64</v>
      </c>
      <c r="X87" s="2">
        <v>26</v>
      </c>
      <c r="Y87" s="2">
        <v>52</v>
      </c>
      <c r="Z87" s="1" t="s">
        <v>439</v>
      </c>
      <c r="AA87" s="1" t="s">
        <v>36</v>
      </c>
      <c r="AB87" s="12" t="str">
        <f>HYPERLINK("")</f>
        <v/>
      </c>
      <c r="AC87" s="12" t="str">
        <f>HYPERLINK("http://www.irisfmg.com/doc/images/piastrelle_tiles/ACTIVE/textures/urban_active-643/codes/IASX1010295@10.jpg")</f>
        <v>http://www.irisfmg.com/doc/images/piastrelle_tiles/ACTIVE/textures/urban_active-643/codes/IASX1010295@10.jpg</v>
      </c>
      <c r="AD87" s="1" t="s">
        <v>31</v>
      </c>
      <c r="AE87" s="1" t="s">
        <v>529</v>
      </c>
      <c r="AF87" s="1"/>
    </row>
    <row r="88" spans="1:32" x14ac:dyDescent="0.25">
      <c r="A88" s="1" t="s">
        <v>440</v>
      </c>
      <c r="B88" s="1" t="s">
        <v>37</v>
      </c>
      <c r="C88" s="15" t="s">
        <v>38</v>
      </c>
      <c r="D88" s="1" t="s">
        <v>441</v>
      </c>
      <c r="E88" s="1" t="s">
        <v>237</v>
      </c>
      <c r="F88" s="1" t="s">
        <v>238</v>
      </c>
      <c r="G88" s="2"/>
      <c r="H88" s="1" t="s">
        <v>48</v>
      </c>
      <c r="I88" s="1" t="s">
        <v>49</v>
      </c>
      <c r="J88" s="1" t="s">
        <v>34</v>
      </c>
      <c r="K88" s="19">
        <v>8</v>
      </c>
      <c r="L88" s="1" t="s">
        <v>221</v>
      </c>
      <c r="M88" s="1" t="s">
        <v>222</v>
      </c>
      <c r="N88" s="1" t="s">
        <v>223</v>
      </c>
      <c r="O88" s="1" t="s">
        <v>35</v>
      </c>
      <c r="P88" s="16" t="s">
        <v>442</v>
      </c>
      <c r="Q88" s="1" t="s">
        <v>30</v>
      </c>
      <c r="S88" s="2">
        <v>2</v>
      </c>
      <c r="T88" s="2">
        <v>1.44</v>
      </c>
      <c r="U88" s="2">
        <v>25.617999999999999</v>
      </c>
      <c r="V88" s="2">
        <v>17.79</v>
      </c>
      <c r="W88" s="2">
        <v>614.82240000000002</v>
      </c>
      <c r="X88" s="2">
        <v>24</v>
      </c>
      <c r="Y88" s="2">
        <v>34.56</v>
      </c>
      <c r="Z88" s="1" t="s">
        <v>443</v>
      </c>
      <c r="AA88" s="1" t="s">
        <v>36</v>
      </c>
      <c r="AB88" s="12" t="str">
        <f>HYPERLINK("")</f>
        <v/>
      </c>
      <c r="AC88" s="12" t="str">
        <f>HYPERLINK("http://www.irisfmg.com/doc/images/piastrelle_tiles/ACTIVE/textures/urban_active-643/codes/iasx126291x8@2.jpg")</f>
        <v>http://www.irisfmg.com/doc/images/piastrelle_tiles/ACTIVE/textures/urban_active-643/codes/iasx126291x8@2.jpg</v>
      </c>
      <c r="AD88" s="1" t="s">
        <v>31</v>
      </c>
      <c r="AE88" s="1" t="s">
        <v>529</v>
      </c>
      <c r="AF88" s="1"/>
    </row>
    <row r="89" spans="1:32" x14ac:dyDescent="0.25">
      <c r="A89" s="1" t="s">
        <v>444</v>
      </c>
      <c r="B89" s="1" t="s">
        <v>37</v>
      </c>
      <c r="C89" s="15" t="s">
        <v>38</v>
      </c>
      <c r="D89" s="1" t="s">
        <v>445</v>
      </c>
      <c r="E89" s="1" t="s">
        <v>232</v>
      </c>
      <c r="F89" s="1" t="s">
        <v>233</v>
      </c>
      <c r="G89" s="2"/>
      <c r="H89" s="1" t="s">
        <v>48</v>
      </c>
      <c r="I89" s="1" t="s">
        <v>49</v>
      </c>
      <c r="J89" s="1" t="s">
        <v>34</v>
      </c>
      <c r="K89" s="19">
        <v>8</v>
      </c>
      <c r="L89" s="1" t="s">
        <v>221</v>
      </c>
      <c r="M89" s="1" t="s">
        <v>222</v>
      </c>
      <c r="N89" s="1" t="s">
        <v>223</v>
      </c>
      <c r="O89" s="1" t="s">
        <v>35</v>
      </c>
      <c r="P89" s="16" t="s">
        <v>442</v>
      </c>
      <c r="Q89" s="1" t="s">
        <v>30</v>
      </c>
      <c r="S89" s="2">
        <v>2</v>
      </c>
      <c r="T89" s="2">
        <v>1.44</v>
      </c>
      <c r="U89" s="2">
        <v>25.617999999999999</v>
      </c>
      <c r="V89" s="2">
        <v>17.79</v>
      </c>
      <c r="W89" s="2">
        <v>614.82240000000002</v>
      </c>
      <c r="X89" s="2">
        <v>24</v>
      </c>
      <c r="Y89" s="2">
        <v>34.56</v>
      </c>
      <c r="Z89" s="1" t="s">
        <v>446</v>
      </c>
      <c r="AA89" s="1" t="s">
        <v>36</v>
      </c>
      <c r="AB89" s="12" t="str">
        <f>HYPERLINK("")</f>
        <v/>
      </c>
      <c r="AC89" s="12" t="str">
        <f>HYPERLINK("http://www.irisfmg.com/doc/images/piastrelle_tiles/ACTIVE/textures/urban_active-643/codes/iasx126292x8@1.jpg")</f>
        <v>http://www.irisfmg.com/doc/images/piastrelle_tiles/ACTIVE/textures/urban_active-643/codes/iasx126292x8@1.jpg</v>
      </c>
      <c r="AD89" s="1" t="s">
        <v>31</v>
      </c>
      <c r="AE89" s="1" t="s">
        <v>529</v>
      </c>
      <c r="AF89" s="1"/>
    </row>
    <row r="90" spans="1:32" x14ac:dyDescent="0.25">
      <c r="A90" s="1" t="s">
        <v>447</v>
      </c>
      <c r="B90" s="1" t="s">
        <v>37</v>
      </c>
      <c r="C90" s="15" t="s">
        <v>38</v>
      </c>
      <c r="D90" s="1" t="s">
        <v>448</v>
      </c>
      <c r="E90" s="1" t="s">
        <v>227</v>
      </c>
      <c r="F90" s="1" t="s">
        <v>228</v>
      </c>
      <c r="H90" s="1" t="s">
        <v>48</v>
      </c>
      <c r="I90" s="1" t="s">
        <v>49</v>
      </c>
      <c r="J90" s="1" t="s">
        <v>34</v>
      </c>
      <c r="K90" s="19">
        <v>8</v>
      </c>
      <c r="L90" s="1" t="s">
        <v>221</v>
      </c>
      <c r="M90" s="1" t="s">
        <v>222</v>
      </c>
      <c r="N90" s="1" t="s">
        <v>223</v>
      </c>
      <c r="O90" s="1" t="s">
        <v>35</v>
      </c>
      <c r="P90" s="16" t="s">
        <v>442</v>
      </c>
      <c r="Q90" s="1" t="s">
        <v>30</v>
      </c>
      <c r="S90" s="2">
        <v>2</v>
      </c>
      <c r="T90" s="2">
        <v>1.44</v>
      </c>
      <c r="U90" s="2">
        <v>25.617999999999999</v>
      </c>
      <c r="V90" s="2">
        <v>17.79</v>
      </c>
      <c r="W90" s="2">
        <v>614.82240000000002</v>
      </c>
      <c r="X90" s="2">
        <v>24</v>
      </c>
      <c r="Y90" s="2">
        <v>34.56</v>
      </c>
      <c r="Z90" s="1" t="s">
        <v>449</v>
      </c>
      <c r="AA90" s="1" t="s">
        <v>36</v>
      </c>
      <c r="AB90" s="12" t="str">
        <f>HYPERLINK("")</f>
        <v/>
      </c>
      <c r="AC90" s="12" t="str">
        <f>HYPERLINK("http://www.irisfmg.com/doc/images/piastrelle_tiles/ACTIVE/textures/urban_active-643/codes/iasx126293x8@2.jpg")</f>
        <v>http://www.irisfmg.com/doc/images/piastrelle_tiles/ACTIVE/textures/urban_active-643/codes/iasx126293x8@2.jpg</v>
      </c>
      <c r="AD90" s="1" t="s">
        <v>31</v>
      </c>
      <c r="AE90" s="1" t="s">
        <v>529</v>
      </c>
      <c r="AF90" s="1"/>
    </row>
    <row r="91" spans="1:32" x14ac:dyDescent="0.25">
      <c r="A91" s="1" t="s">
        <v>450</v>
      </c>
      <c r="B91" s="1" t="s">
        <v>37</v>
      </c>
      <c r="C91" s="15" t="s">
        <v>38</v>
      </c>
      <c r="D91" s="1" t="s">
        <v>451</v>
      </c>
      <c r="E91" s="1" t="s">
        <v>219</v>
      </c>
      <c r="F91" s="1" t="s">
        <v>220</v>
      </c>
      <c r="H91" s="1" t="s">
        <v>48</v>
      </c>
      <c r="I91" s="1" t="s">
        <v>49</v>
      </c>
      <c r="J91" s="1" t="s">
        <v>34</v>
      </c>
      <c r="K91" s="19">
        <v>8</v>
      </c>
      <c r="L91" s="1" t="s">
        <v>221</v>
      </c>
      <c r="M91" s="1" t="s">
        <v>222</v>
      </c>
      <c r="N91" s="1" t="s">
        <v>223</v>
      </c>
      <c r="O91" s="1" t="s">
        <v>35</v>
      </c>
      <c r="P91" s="16" t="s">
        <v>442</v>
      </c>
      <c r="Q91" s="1" t="s">
        <v>30</v>
      </c>
      <c r="S91" s="2">
        <v>2</v>
      </c>
      <c r="T91" s="2">
        <v>1.44</v>
      </c>
      <c r="U91" s="2">
        <v>25.617999999999999</v>
      </c>
      <c r="V91" s="2">
        <v>17.79</v>
      </c>
      <c r="W91" s="2">
        <v>614.82240000000002</v>
      </c>
      <c r="X91" s="2">
        <v>24</v>
      </c>
      <c r="Y91" s="2">
        <v>34.56</v>
      </c>
      <c r="Z91" s="1" t="s">
        <v>452</v>
      </c>
      <c r="AA91" s="1" t="s">
        <v>36</v>
      </c>
      <c r="AB91" s="12" t="str">
        <f>HYPERLINK("")</f>
        <v/>
      </c>
      <c r="AC91" s="12" t="str">
        <f>HYPERLINK("http://www.irisfmg.com/doc/images/piastrelle_tiles/ACTIVE/textures/urban_active-643/codes/iasx126295x8@1.jpg")</f>
        <v>http://www.irisfmg.com/doc/images/piastrelle_tiles/ACTIVE/textures/urban_active-643/codes/iasx126295x8@1.jpg</v>
      </c>
      <c r="AD91" s="1" t="s">
        <v>31</v>
      </c>
      <c r="AE91" s="1" t="s">
        <v>529</v>
      </c>
      <c r="AF91" s="1"/>
    </row>
    <row r="92" spans="1:32" x14ac:dyDescent="0.25">
      <c r="A92" s="1" t="s">
        <v>453</v>
      </c>
      <c r="B92" s="1" t="s">
        <v>152</v>
      </c>
      <c r="C92" s="15" t="s">
        <v>153</v>
      </c>
      <c r="D92" s="1" t="s">
        <v>454</v>
      </c>
      <c r="E92" s="1" t="s">
        <v>425</v>
      </c>
      <c r="F92" s="1" t="s">
        <v>238</v>
      </c>
      <c r="G92" s="1" t="s">
        <v>426</v>
      </c>
      <c r="H92" s="1" t="s">
        <v>48</v>
      </c>
      <c r="I92" s="1" t="s">
        <v>49</v>
      </c>
      <c r="J92" s="1" t="s">
        <v>34</v>
      </c>
      <c r="K92" s="19">
        <v>6</v>
      </c>
      <c r="L92" s="1" t="s">
        <v>221</v>
      </c>
      <c r="M92" s="1" t="s">
        <v>222</v>
      </c>
      <c r="N92" s="1" t="s">
        <v>223</v>
      </c>
      <c r="O92" s="1" t="s">
        <v>35</v>
      </c>
      <c r="P92" s="16" t="s">
        <v>155</v>
      </c>
      <c r="Q92" s="1" t="s">
        <v>30</v>
      </c>
      <c r="S92" s="2">
        <v>1</v>
      </c>
      <c r="T92" s="2">
        <v>3</v>
      </c>
      <c r="U92" s="2">
        <v>42.21</v>
      </c>
      <c r="V92" s="2">
        <v>14.07</v>
      </c>
      <c r="W92" s="2">
        <v>675.36</v>
      </c>
      <c r="X92" s="2">
        <v>16</v>
      </c>
      <c r="Y92" s="2">
        <v>48</v>
      </c>
      <c r="Z92" s="1" t="s">
        <v>455</v>
      </c>
      <c r="AA92" s="1" t="s">
        <v>36</v>
      </c>
      <c r="AB92" s="12" t="str">
        <f>HYPERLINK("")</f>
        <v/>
      </c>
      <c r="AC92" s="12" t="str">
        <f>HYPERLINK("http://www.irisfmg.com/doc/images/piastrelle_tiles/ACTIVE/textures/urban_active-643/codes/iasx3010291@2.jpg")</f>
        <v>http://www.irisfmg.com/doc/images/piastrelle_tiles/ACTIVE/textures/urban_active-643/codes/iasx3010291@2.jpg</v>
      </c>
      <c r="AD92" s="1" t="s">
        <v>31</v>
      </c>
      <c r="AE92" s="1" t="s">
        <v>529</v>
      </c>
      <c r="AF92" s="1"/>
    </row>
    <row r="93" spans="1:32" x14ac:dyDescent="0.25">
      <c r="A93" s="1" t="s">
        <v>456</v>
      </c>
      <c r="B93" s="1" t="s">
        <v>152</v>
      </c>
      <c r="C93" s="15" t="s">
        <v>153</v>
      </c>
      <c r="D93" s="1" t="s">
        <v>457</v>
      </c>
      <c r="E93" s="1" t="s">
        <v>430</v>
      </c>
      <c r="F93" s="1" t="s">
        <v>233</v>
      </c>
      <c r="G93" s="1" t="s">
        <v>426</v>
      </c>
      <c r="H93" s="1" t="s">
        <v>48</v>
      </c>
      <c r="I93" s="1" t="s">
        <v>49</v>
      </c>
      <c r="J93" s="1" t="s">
        <v>34</v>
      </c>
      <c r="K93" s="19">
        <v>6</v>
      </c>
      <c r="L93" s="1" t="s">
        <v>221</v>
      </c>
      <c r="M93" s="1" t="s">
        <v>222</v>
      </c>
      <c r="N93" s="1" t="s">
        <v>223</v>
      </c>
      <c r="O93" s="1" t="s">
        <v>35</v>
      </c>
      <c r="P93" s="16" t="s">
        <v>155</v>
      </c>
      <c r="Q93" s="1" t="s">
        <v>30</v>
      </c>
      <c r="S93" s="2">
        <v>1</v>
      </c>
      <c r="T93" s="2">
        <v>3</v>
      </c>
      <c r="U93" s="2">
        <v>42.21</v>
      </c>
      <c r="V93" s="2">
        <v>14.07</v>
      </c>
      <c r="W93" s="2">
        <v>675.36</v>
      </c>
      <c r="X93" s="2">
        <v>16</v>
      </c>
      <c r="Y93" s="2">
        <v>48</v>
      </c>
      <c r="Z93" s="1" t="s">
        <v>458</v>
      </c>
      <c r="AA93" s="1" t="s">
        <v>36</v>
      </c>
      <c r="AB93" s="12" t="str">
        <f>HYPERLINK("")</f>
        <v/>
      </c>
      <c r="AC93" s="12" t="str">
        <f>HYPERLINK("http://www.irisfmg.com/doc/images/piastrelle_tiles/ACTIVE/textures/urban_active-643/codes/iasx3010292@2.jpg")</f>
        <v>http://www.irisfmg.com/doc/images/piastrelle_tiles/ACTIVE/textures/urban_active-643/codes/iasx3010292@2.jpg</v>
      </c>
      <c r="AD93" s="1" t="s">
        <v>31</v>
      </c>
      <c r="AE93" s="1" t="s">
        <v>529</v>
      </c>
      <c r="AF93" s="1"/>
    </row>
    <row r="94" spans="1:32" x14ac:dyDescent="0.25">
      <c r="A94" s="1" t="s">
        <v>459</v>
      </c>
      <c r="B94" s="1" t="s">
        <v>152</v>
      </c>
      <c r="C94" s="15" t="s">
        <v>153</v>
      </c>
      <c r="D94" s="1" t="s">
        <v>460</v>
      </c>
      <c r="E94" s="1" t="s">
        <v>434</v>
      </c>
      <c r="F94" s="1" t="s">
        <v>228</v>
      </c>
      <c r="G94" s="1" t="s">
        <v>426</v>
      </c>
      <c r="H94" s="1" t="s">
        <v>48</v>
      </c>
      <c r="I94" s="1" t="s">
        <v>49</v>
      </c>
      <c r="J94" s="1" t="s">
        <v>34</v>
      </c>
      <c r="K94" s="19">
        <v>6</v>
      </c>
      <c r="L94" s="1" t="s">
        <v>221</v>
      </c>
      <c r="M94" s="1" t="s">
        <v>222</v>
      </c>
      <c r="N94" s="1" t="s">
        <v>223</v>
      </c>
      <c r="O94" s="1" t="s">
        <v>35</v>
      </c>
      <c r="P94" s="16" t="s">
        <v>155</v>
      </c>
      <c r="Q94" s="1" t="s">
        <v>30</v>
      </c>
      <c r="S94" s="2">
        <v>1</v>
      </c>
      <c r="T94" s="2">
        <v>3</v>
      </c>
      <c r="U94" s="2">
        <v>42.21</v>
      </c>
      <c r="V94" s="2">
        <v>14.07</v>
      </c>
      <c r="W94" s="2">
        <v>675.36</v>
      </c>
      <c r="X94" s="2">
        <v>16</v>
      </c>
      <c r="Y94" s="2">
        <v>48</v>
      </c>
      <c r="Z94" s="1" t="s">
        <v>461</v>
      </c>
      <c r="AA94" s="1" t="s">
        <v>36</v>
      </c>
      <c r="AB94" s="12" t="str">
        <f>HYPERLINK("")</f>
        <v/>
      </c>
      <c r="AC94" s="12" t="str">
        <f>HYPERLINK("http://www.irisfmg.com/doc/images/piastrelle_tiles/ACTIVE/textures/urban_active-643/codes/iasx3010293@2.jpg")</f>
        <v>http://www.irisfmg.com/doc/images/piastrelle_tiles/ACTIVE/textures/urban_active-643/codes/iasx3010293@2.jpg</v>
      </c>
      <c r="AD94" s="1" t="s">
        <v>31</v>
      </c>
      <c r="AE94" s="1" t="s">
        <v>529</v>
      </c>
      <c r="AF94" s="1"/>
    </row>
    <row r="95" spans="1:32" x14ac:dyDescent="0.25">
      <c r="A95" s="1" t="s">
        <v>462</v>
      </c>
      <c r="B95" s="1" t="s">
        <v>152</v>
      </c>
      <c r="C95" s="15" t="s">
        <v>153</v>
      </c>
      <c r="D95" s="1" t="s">
        <v>463</v>
      </c>
      <c r="E95" s="1" t="s">
        <v>438</v>
      </c>
      <c r="F95" s="1" t="s">
        <v>220</v>
      </c>
      <c r="G95" s="1" t="s">
        <v>426</v>
      </c>
      <c r="H95" s="1" t="s">
        <v>48</v>
      </c>
      <c r="I95" s="1" t="s">
        <v>49</v>
      </c>
      <c r="J95" s="1" t="s">
        <v>34</v>
      </c>
      <c r="K95" s="19">
        <v>6</v>
      </c>
      <c r="L95" s="1" t="s">
        <v>221</v>
      </c>
      <c r="M95" s="1" t="s">
        <v>222</v>
      </c>
      <c r="N95" s="1" t="s">
        <v>223</v>
      </c>
      <c r="O95" s="1" t="s">
        <v>35</v>
      </c>
      <c r="P95" s="16" t="s">
        <v>155</v>
      </c>
      <c r="Q95" s="1" t="s">
        <v>30</v>
      </c>
      <c r="S95" s="2">
        <v>1</v>
      </c>
      <c r="T95" s="2">
        <v>3</v>
      </c>
      <c r="U95" s="2">
        <v>42.21</v>
      </c>
      <c r="V95" s="2">
        <v>14.07</v>
      </c>
      <c r="W95" s="2">
        <v>675.36</v>
      </c>
      <c r="X95" s="2">
        <v>16</v>
      </c>
      <c r="Y95" s="2">
        <v>48</v>
      </c>
      <c r="Z95" s="1" t="s">
        <v>464</v>
      </c>
      <c r="AA95" s="1" t="s">
        <v>36</v>
      </c>
      <c r="AB95" s="12" t="str">
        <f>HYPERLINK("")</f>
        <v/>
      </c>
      <c r="AC95" s="12" t="str">
        <f>HYPERLINK("http://www.irisfmg.com/doc/images/piastrelle_tiles/ACTIVE/textures/urban_active-643/codes/iasx3010295@3.jpg")</f>
        <v>http://www.irisfmg.com/doc/images/piastrelle_tiles/ACTIVE/textures/urban_active-643/codes/iasx3010295@3.jpg</v>
      </c>
      <c r="AD95" s="1" t="s">
        <v>31</v>
      </c>
      <c r="AE95" s="1" t="s">
        <v>529</v>
      </c>
      <c r="AF95" s="1"/>
    </row>
    <row r="96" spans="1:32" x14ac:dyDescent="0.25">
      <c r="A96" s="1" t="s">
        <v>465</v>
      </c>
      <c r="B96" s="1" t="s">
        <v>32</v>
      </c>
      <c r="C96" s="15" t="s">
        <v>33</v>
      </c>
      <c r="D96" s="1" t="s">
        <v>466</v>
      </c>
      <c r="E96" s="1" t="s">
        <v>467</v>
      </c>
      <c r="F96" s="1" t="s">
        <v>238</v>
      </c>
      <c r="G96" s="1" t="s">
        <v>111</v>
      </c>
      <c r="H96" s="1" t="s">
        <v>48</v>
      </c>
      <c r="I96" s="1" t="s">
        <v>49</v>
      </c>
      <c r="J96" s="2"/>
      <c r="K96" s="19">
        <v>8</v>
      </c>
      <c r="L96" s="1" t="s">
        <v>221</v>
      </c>
      <c r="M96" s="1" t="s">
        <v>222</v>
      </c>
      <c r="N96" s="1" t="s">
        <v>223</v>
      </c>
      <c r="O96" s="1" t="s">
        <v>105</v>
      </c>
      <c r="P96" s="16" t="s">
        <v>468</v>
      </c>
      <c r="Q96" s="1" t="s">
        <v>30</v>
      </c>
      <c r="S96" s="2">
        <v>4</v>
      </c>
      <c r="T96" s="2">
        <v>1.44</v>
      </c>
      <c r="U96" s="2">
        <v>25.6</v>
      </c>
      <c r="V96" s="2">
        <v>6.4</v>
      </c>
      <c r="W96" s="2">
        <v>0</v>
      </c>
      <c r="X96" s="2">
        <v>0</v>
      </c>
      <c r="Y96" s="2">
        <v>0</v>
      </c>
      <c r="Z96" s="1" t="s">
        <v>469</v>
      </c>
      <c r="AA96" s="1" t="s">
        <v>36</v>
      </c>
      <c r="AB96" s="12" t="str">
        <f>HYPERLINK("")</f>
        <v/>
      </c>
      <c r="AC96" s="12" t="str">
        <f>HYPERLINK("http://www.irisfmg.com/doc/images/piastrelle_tiles/ACTIVE/textures/urban_active-643/codes/IASX3213291X8@1.jpg")</f>
        <v>http://www.irisfmg.com/doc/images/piastrelle_tiles/ACTIVE/textures/urban_active-643/codes/IASX3213291X8@1.jpg</v>
      </c>
      <c r="AD96" s="1" t="s">
        <v>31</v>
      </c>
      <c r="AE96" s="1" t="s">
        <v>529</v>
      </c>
      <c r="AF96" s="1"/>
    </row>
    <row r="97" spans="1:32" x14ac:dyDescent="0.25">
      <c r="A97" s="1" t="s">
        <v>470</v>
      </c>
      <c r="B97" s="1" t="s">
        <v>32</v>
      </c>
      <c r="C97" s="15" t="s">
        <v>33</v>
      </c>
      <c r="D97" s="1" t="s">
        <v>471</v>
      </c>
      <c r="E97" s="1" t="s">
        <v>472</v>
      </c>
      <c r="F97" s="1" t="s">
        <v>233</v>
      </c>
      <c r="G97" s="1" t="s">
        <v>111</v>
      </c>
      <c r="H97" s="1" t="s">
        <v>48</v>
      </c>
      <c r="I97" s="1" t="s">
        <v>49</v>
      </c>
      <c r="J97" s="2"/>
      <c r="K97" s="19">
        <v>8</v>
      </c>
      <c r="L97" s="1" t="s">
        <v>221</v>
      </c>
      <c r="M97" s="1" t="s">
        <v>222</v>
      </c>
      <c r="N97" s="1" t="s">
        <v>223</v>
      </c>
      <c r="O97" s="1" t="s">
        <v>105</v>
      </c>
      <c r="P97" s="16" t="s">
        <v>468</v>
      </c>
      <c r="Q97" s="1" t="s">
        <v>30</v>
      </c>
      <c r="S97" s="2">
        <v>4</v>
      </c>
      <c r="T97" s="2">
        <v>1.44</v>
      </c>
      <c r="U97" s="2">
        <v>25.6</v>
      </c>
      <c r="V97" s="2">
        <v>6.4</v>
      </c>
      <c r="W97" s="2">
        <v>0</v>
      </c>
      <c r="X97" s="2">
        <v>0</v>
      </c>
      <c r="Y97" s="2">
        <v>0</v>
      </c>
      <c r="Z97" s="1" t="s">
        <v>473</v>
      </c>
      <c r="AA97" s="1" t="s">
        <v>36</v>
      </c>
      <c r="AB97" s="12" t="str">
        <f>HYPERLINK("")</f>
        <v/>
      </c>
      <c r="AC97" s="12" t="str">
        <f>HYPERLINK("http://www.irisfmg.com/doc/images/piastrelle_tiles/ACTIVE/textures/urban_active-643/codes/IASX3213292X8@1.jpg")</f>
        <v>http://www.irisfmg.com/doc/images/piastrelle_tiles/ACTIVE/textures/urban_active-643/codes/IASX3213292X8@1.jpg</v>
      </c>
      <c r="AD97" s="1" t="s">
        <v>31</v>
      </c>
      <c r="AE97" s="1" t="s">
        <v>529</v>
      </c>
      <c r="AF97" s="1"/>
    </row>
    <row r="98" spans="1:32" x14ac:dyDescent="0.25">
      <c r="A98" s="1" t="s">
        <v>474</v>
      </c>
      <c r="B98" s="1" t="s">
        <v>32</v>
      </c>
      <c r="C98" s="15" t="s">
        <v>33</v>
      </c>
      <c r="D98" s="1" t="s">
        <v>475</v>
      </c>
      <c r="E98" s="1" t="s">
        <v>476</v>
      </c>
      <c r="F98" s="1" t="s">
        <v>228</v>
      </c>
      <c r="G98" s="1" t="s">
        <v>111</v>
      </c>
      <c r="H98" s="1" t="s">
        <v>48</v>
      </c>
      <c r="I98" s="1" t="s">
        <v>49</v>
      </c>
      <c r="J98" s="2"/>
      <c r="K98" s="19">
        <v>8</v>
      </c>
      <c r="L98" s="1" t="s">
        <v>221</v>
      </c>
      <c r="M98" s="1" t="s">
        <v>222</v>
      </c>
      <c r="N98" s="1" t="s">
        <v>223</v>
      </c>
      <c r="O98" s="1" t="s">
        <v>105</v>
      </c>
      <c r="P98" s="16" t="s">
        <v>468</v>
      </c>
      <c r="Q98" s="1" t="s">
        <v>30</v>
      </c>
      <c r="S98" s="2">
        <v>4</v>
      </c>
      <c r="T98" s="2">
        <v>1.44</v>
      </c>
      <c r="U98" s="2">
        <v>25.6</v>
      </c>
      <c r="V98" s="2">
        <v>6.4</v>
      </c>
      <c r="W98" s="2">
        <v>0</v>
      </c>
      <c r="X98" s="2">
        <v>0</v>
      </c>
      <c r="Y98" s="2">
        <v>0</v>
      </c>
      <c r="Z98" s="1" t="s">
        <v>477</v>
      </c>
      <c r="AA98" s="1" t="s">
        <v>36</v>
      </c>
      <c r="AB98" s="12" t="str">
        <f>HYPERLINK("")</f>
        <v/>
      </c>
      <c r="AC98" s="12" t="str">
        <f>HYPERLINK("http://www.irisfmg.com/doc/images/piastrelle_tiles/ACTIVE/textures/urban_active-643/codes/IASX3213293X8@2.jpg")</f>
        <v>http://www.irisfmg.com/doc/images/piastrelle_tiles/ACTIVE/textures/urban_active-643/codes/IASX3213293X8@2.jpg</v>
      </c>
      <c r="AD98" s="1" t="s">
        <v>31</v>
      </c>
      <c r="AE98" s="1" t="s">
        <v>529</v>
      </c>
      <c r="AF98" s="1"/>
    </row>
    <row r="99" spans="1:32" x14ac:dyDescent="0.25">
      <c r="A99" s="1" t="s">
        <v>478</v>
      </c>
      <c r="B99" s="1" t="s">
        <v>32</v>
      </c>
      <c r="C99" s="15" t="s">
        <v>33</v>
      </c>
      <c r="D99" s="1" t="s">
        <v>479</v>
      </c>
      <c r="E99" s="1" t="s">
        <v>480</v>
      </c>
      <c r="F99" s="1" t="s">
        <v>220</v>
      </c>
      <c r="G99" s="1" t="s">
        <v>111</v>
      </c>
      <c r="H99" s="1" t="s">
        <v>48</v>
      </c>
      <c r="I99" s="1" t="s">
        <v>49</v>
      </c>
      <c r="J99" s="2"/>
      <c r="K99" s="19">
        <v>8</v>
      </c>
      <c r="L99" s="1" t="s">
        <v>221</v>
      </c>
      <c r="M99" s="1" t="s">
        <v>222</v>
      </c>
      <c r="N99" s="1" t="s">
        <v>223</v>
      </c>
      <c r="O99" s="1" t="s">
        <v>105</v>
      </c>
      <c r="P99" s="16" t="s">
        <v>468</v>
      </c>
      <c r="Q99" s="1" t="s">
        <v>30</v>
      </c>
      <c r="S99" s="2">
        <v>4</v>
      </c>
      <c r="T99" s="2">
        <v>1.44</v>
      </c>
      <c r="U99" s="2">
        <v>25.6</v>
      </c>
      <c r="V99" s="2">
        <v>6.4</v>
      </c>
      <c r="W99" s="2">
        <v>0</v>
      </c>
      <c r="X99" s="2">
        <v>0</v>
      </c>
      <c r="Y99" s="2">
        <v>0</v>
      </c>
      <c r="Z99" s="1" t="s">
        <v>481</v>
      </c>
      <c r="AA99" s="1" t="s">
        <v>36</v>
      </c>
      <c r="AB99" s="12" t="str">
        <f>HYPERLINK("")</f>
        <v/>
      </c>
      <c r="AC99" s="12" t="str">
        <f>HYPERLINK("http://www.irisfmg.com/doc/images/piastrelle_tiles/ACTIVE/textures/urban_active-643/codes/IASX3213295X8@3.jpg")</f>
        <v>http://www.irisfmg.com/doc/images/piastrelle_tiles/ACTIVE/textures/urban_active-643/codes/IASX3213295X8@3.jpg</v>
      </c>
      <c r="AD99" s="1" t="s">
        <v>31</v>
      </c>
      <c r="AE99" s="1" t="s">
        <v>529</v>
      </c>
      <c r="AF99" s="1"/>
    </row>
    <row r="100" spans="1:32" x14ac:dyDescent="0.25">
      <c r="A100" s="1" t="s">
        <v>482</v>
      </c>
      <c r="B100" s="1" t="s">
        <v>39</v>
      </c>
      <c r="C100" s="15" t="s">
        <v>40</v>
      </c>
      <c r="D100" s="1" t="s">
        <v>483</v>
      </c>
      <c r="E100" s="1" t="s">
        <v>467</v>
      </c>
      <c r="F100" s="1" t="s">
        <v>238</v>
      </c>
      <c r="G100" s="1" t="s">
        <v>111</v>
      </c>
      <c r="H100" s="1" t="s">
        <v>48</v>
      </c>
      <c r="I100" s="1" t="s">
        <v>49</v>
      </c>
      <c r="J100" s="2"/>
      <c r="K100" s="19">
        <v>8</v>
      </c>
      <c r="L100" s="1" t="s">
        <v>221</v>
      </c>
      <c r="M100" s="1" t="s">
        <v>222</v>
      </c>
      <c r="N100" s="1" t="s">
        <v>223</v>
      </c>
      <c r="O100" s="1" t="s">
        <v>105</v>
      </c>
      <c r="P100" s="16" t="s">
        <v>484</v>
      </c>
      <c r="Q100" s="1" t="s">
        <v>30</v>
      </c>
      <c r="S100" s="2">
        <v>6</v>
      </c>
      <c r="T100" s="2">
        <v>1.08</v>
      </c>
      <c r="U100" s="2">
        <v>18.72</v>
      </c>
      <c r="V100" s="2">
        <v>3.12</v>
      </c>
      <c r="W100" s="2">
        <v>0</v>
      </c>
      <c r="X100" s="2">
        <v>0</v>
      </c>
      <c r="Y100" s="2">
        <v>0</v>
      </c>
      <c r="Z100" s="1" t="s">
        <v>485</v>
      </c>
      <c r="AA100" s="1" t="s">
        <v>36</v>
      </c>
      <c r="AB100" s="12" t="str">
        <f>HYPERLINK("")</f>
        <v/>
      </c>
      <c r="AC100" s="12" t="str">
        <f>HYPERLINK("http://www.irisfmg.com/doc/images/piastrelle_tiles/ACTIVE/textures/urban_active-643/codes/iasx360291x8@2.jpg")</f>
        <v>http://www.irisfmg.com/doc/images/piastrelle_tiles/ACTIVE/textures/urban_active-643/codes/iasx360291x8@2.jpg</v>
      </c>
      <c r="AD100" s="1" t="s">
        <v>31</v>
      </c>
      <c r="AE100" s="1" t="s">
        <v>529</v>
      </c>
      <c r="AF100" s="1"/>
    </row>
    <row r="101" spans="1:32" x14ac:dyDescent="0.25">
      <c r="A101" s="1" t="s">
        <v>486</v>
      </c>
      <c r="B101" s="1" t="s">
        <v>39</v>
      </c>
      <c r="C101" s="15" t="s">
        <v>40</v>
      </c>
      <c r="D101" s="1" t="s">
        <v>487</v>
      </c>
      <c r="E101" s="1" t="s">
        <v>472</v>
      </c>
      <c r="F101" s="1" t="s">
        <v>233</v>
      </c>
      <c r="G101" s="1" t="s">
        <v>111</v>
      </c>
      <c r="H101" s="1" t="s">
        <v>48</v>
      </c>
      <c r="I101" s="1" t="s">
        <v>49</v>
      </c>
      <c r="J101" s="2"/>
      <c r="K101" s="19">
        <v>8</v>
      </c>
      <c r="L101" s="1" t="s">
        <v>221</v>
      </c>
      <c r="M101" s="1" t="s">
        <v>222</v>
      </c>
      <c r="N101" s="1" t="s">
        <v>223</v>
      </c>
      <c r="O101" s="1" t="s">
        <v>105</v>
      </c>
      <c r="P101" s="16" t="s">
        <v>484</v>
      </c>
      <c r="Q101" s="1" t="s">
        <v>30</v>
      </c>
      <c r="S101" s="2">
        <v>6</v>
      </c>
      <c r="T101" s="2">
        <v>1.08</v>
      </c>
      <c r="U101" s="2">
        <v>18.72</v>
      </c>
      <c r="V101" s="2">
        <v>3.12</v>
      </c>
      <c r="W101" s="2">
        <v>0</v>
      </c>
      <c r="X101" s="2">
        <v>0</v>
      </c>
      <c r="Y101" s="2">
        <v>0</v>
      </c>
      <c r="Z101" s="1" t="s">
        <v>488</v>
      </c>
      <c r="AA101" s="1" t="s">
        <v>36</v>
      </c>
      <c r="AB101" s="12" t="str">
        <f>HYPERLINK("")</f>
        <v/>
      </c>
      <c r="AC101" s="12" t="str">
        <f>HYPERLINK("http://www.irisfmg.com/doc/images/piastrelle_tiles/ACTIVE/textures/urban_active-643/codes/iasx360292x8@2.jpg")</f>
        <v>http://www.irisfmg.com/doc/images/piastrelle_tiles/ACTIVE/textures/urban_active-643/codes/iasx360292x8@2.jpg</v>
      </c>
      <c r="AD101" s="1" t="s">
        <v>31</v>
      </c>
      <c r="AE101" s="1" t="s">
        <v>529</v>
      </c>
      <c r="AF101" s="1"/>
    </row>
    <row r="102" spans="1:32" x14ac:dyDescent="0.25">
      <c r="A102" s="1" t="s">
        <v>489</v>
      </c>
      <c r="B102" s="1" t="s">
        <v>39</v>
      </c>
      <c r="C102" s="15" t="s">
        <v>40</v>
      </c>
      <c r="D102" s="1" t="s">
        <v>490</v>
      </c>
      <c r="E102" s="1" t="s">
        <v>476</v>
      </c>
      <c r="F102" s="1" t="s">
        <v>228</v>
      </c>
      <c r="G102" s="1" t="s">
        <v>111</v>
      </c>
      <c r="H102" s="1" t="s">
        <v>48</v>
      </c>
      <c r="I102" s="1" t="s">
        <v>49</v>
      </c>
      <c r="J102" s="2"/>
      <c r="K102" s="19">
        <v>8</v>
      </c>
      <c r="L102" s="1" t="s">
        <v>221</v>
      </c>
      <c r="M102" s="1" t="s">
        <v>222</v>
      </c>
      <c r="N102" s="1" t="s">
        <v>223</v>
      </c>
      <c r="O102" s="1" t="s">
        <v>105</v>
      </c>
      <c r="P102" s="16" t="s">
        <v>484</v>
      </c>
      <c r="Q102" s="1" t="s">
        <v>30</v>
      </c>
      <c r="S102" s="2">
        <v>6</v>
      </c>
      <c r="T102" s="2">
        <v>1.08</v>
      </c>
      <c r="U102" s="2">
        <v>18.72</v>
      </c>
      <c r="V102" s="2">
        <v>3.12</v>
      </c>
      <c r="W102" s="2">
        <v>0</v>
      </c>
      <c r="X102" s="2">
        <v>0</v>
      </c>
      <c r="Y102" s="2">
        <v>0</v>
      </c>
      <c r="Z102" s="1" t="s">
        <v>491</v>
      </c>
      <c r="AA102" s="1" t="s">
        <v>36</v>
      </c>
      <c r="AB102" s="12" t="str">
        <f>HYPERLINK("")</f>
        <v/>
      </c>
      <c r="AC102" s="12" t="str">
        <f>HYPERLINK("http://www.irisfmg.com/doc/images/piastrelle_tiles/ACTIVE/textures/urban_active-643/codes/iasx360293x8@3.jpg")</f>
        <v>http://www.irisfmg.com/doc/images/piastrelle_tiles/ACTIVE/textures/urban_active-643/codes/iasx360293x8@3.jpg</v>
      </c>
      <c r="AD102" s="1" t="s">
        <v>31</v>
      </c>
      <c r="AE102" s="1" t="s">
        <v>529</v>
      </c>
      <c r="AF102" s="1"/>
    </row>
    <row r="103" spans="1:32" x14ac:dyDescent="0.25">
      <c r="A103" s="1" t="s">
        <v>492</v>
      </c>
      <c r="B103" s="1" t="s">
        <v>39</v>
      </c>
      <c r="C103" s="15" t="s">
        <v>40</v>
      </c>
      <c r="D103" s="1" t="s">
        <v>493</v>
      </c>
      <c r="E103" s="1" t="s">
        <v>480</v>
      </c>
      <c r="F103" s="1" t="s">
        <v>220</v>
      </c>
      <c r="G103" s="1" t="s">
        <v>111</v>
      </c>
      <c r="H103" s="1" t="s">
        <v>48</v>
      </c>
      <c r="I103" s="1" t="s">
        <v>49</v>
      </c>
      <c r="J103" s="2"/>
      <c r="K103" s="19">
        <v>8</v>
      </c>
      <c r="L103" s="1" t="s">
        <v>221</v>
      </c>
      <c r="M103" s="1" t="s">
        <v>222</v>
      </c>
      <c r="N103" s="1" t="s">
        <v>223</v>
      </c>
      <c r="O103" s="1" t="s">
        <v>105</v>
      </c>
      <c r="P103" s="16" t="s">
        <v>484</v>
      </c>
      <c r="Q103" s="1" t="s">
        <v>30</v>
      </c>
      <c r="S103" s="2">
        <v>6</v>
      </c>
      <c r="T103" s="2">
        <v>1.08</v>
      </c>
      <c r="U103" s="2">
        <v>18.72</v>
      </c>
      <c r="V103" s="2">
        <v>3.12</v>
      </c>
      <c r="W103" s="2">
        <v>0</v>
      </c>
      <c r="X103" s="2">
        <v>0</v>
      </c>
      <c r="Y103" s="2">
        <v>0</v>
      </c>
      <c r="Z103" s="1" t="s">
        <v>494</v>
      </c>
      <c r="AA103" s="1" t="s">
        <v>36</v>
      </c>
      <c r="AB103" s="12" t="str">
        <f>HYPERLINK("")</f>
        <v/>
      </c>
      <c r="AC103" s="12" t="str">
        <f>HYPERLINK("http://www.irisfmg.com/doc/images/piastrelle_tiles/ACTIVE/textures/urban_active-643/codes/iasx360295x8@4.jpg")</f>
        <v>http://www.irisfmg.com/doc/images/piastrelle_tiles/ACTIVE/textures/urban_active-643/codes/iasx360295x8@4.jpg</v>
      </c>
      <c r="AD103" s="1" t="s">
        <v>31</v>
      </c>
      <c r="AE103" s="1" t="s">
        <v>529</v>
      </c>
      <c r="AF103" s="1"/>
    </row>
    <row r="104" spans="1:32" x14ac:dyDescent="0.25">
      <c r="A104" s="1" t="s">
        <v>495</v>
      </c>
      <c r="B104" s="1" t="s">
        <v>41</v>
      </c>
      <c r="C104" s="15" t="s">
        <v>42</v>
      </c>
      <c r="D104" s="1" t="s">
        <v>496</v>
      </c>
      <c r="E104" s="1" t="s">
        <v>237</v>
      </c>
      <c r="F104" s="1" t="s">
        <v>238</v>
      </c>
      <c r="G104" s="2"/>
      <c r="H104" s="1" t="s">
        <v>48</v>
      </c>
      <c r="I104" s="1" t="s">
        <v>49</v>
      </c>
      <c r="J104" s="1" t="s">
        <v>34</v>
      </c>
      <c r="K104" s="19">
        <v>8</v>
      </c>
      <c r="L104" s="1" t="s">
        <v>221</v>
      </c>
      <c r="M104" s="1" t="s">
        <v>222</v>
      </c>
      <c r="N104" s="1" t="s">
        <v>223</v>
      </c>
      <c r="O104" s="1" t="s">
        <v>35</v>
      </c>
      <c r="P104" s="16" t="s">
        <v>497</v>
      </c>
      <c r="Q104" s="1" t="s">
        <v>30</v>
      </c>
      <c r="S104" s="2">
        <v>4</v>
      </c>
      <c r="T104" s="2">
        <v>1.44</v>
      </c>
      <c r="U104" s="2">
        <v>25.07</v>
      </c>
      <c r="V104" s="2">
        <v>17.41</v>
      </c>
      <c r="W104" s="2">
        <v>802.25279999999998</v>
      </c>
      <c r="X104" s="2">
        <v>32</v>
      </c>
      <c r="Y104" s="2">
        <v>46.08</v>
      </c>
      <c r="Z104" s="1" t="s">
        <v>498</v>
      </c>
      <c r="AA104" s="1" t="s">
        <v>36</v>
      </c>
      <c r="AB104" s="12" t="str">
        <f>HYPERLINK("")</f>
        <v/>
      </c>
      <c r="AC104" s="12" t="str">
        <f>HYPERLINK("http://www.irisfmg.com/doc/images/piastrelle_tiles/ACTIVE/textures/urban_active-643/codes/IASX600291X8@1.jpg")</f>
        <v>http://www.irisfmg.com/doc/images/piastrelle_tiles/ACTIVE/textures/urban_active-643/codes/IASX600291X8@1.jpg</v>
      </c>
      <c r="AD104" s="1" t="s">
        <v>31</v>
      </c>
      <c r="AE104" s="1" t="s">
        <v>529</v>
      </c>
      <c r="AF104" s="1"/>
    </row>
    <row r="105" spans="1:32" x14ac:dyDescent="0.25">
      <c r="A105" s="1" t="s">
        <v>499</v>
      </c>
      <c r="B105" s="1" t="s">
        <v>41</v>
      </c>
      <c r="C105" s="15" t="s">
        <v>42</v>
      </c>
      <c r="D105" s="1" t="s">
        <v>500</v>
      </c>
      <c r="E105" s="1" t="s">
        <v>232</v>
      </c>
      <c r="F105" s="1" t="s">
        <v>233</v>
      </c>
      <c r="G105" s="2"/>
      <c r="H105" s="1" t="s">
        <v>48</v>
      </c>
      <c r="I105" s="1" t="s">
        <v>49</v>
      </c>
      <c r="J105" s="1" t="s">
        <v>34</v>
      </c>
      <c r="K105" s="19">
        <v>8</v>
      </c>
      <c r="L105" s="1" t="s">
        <v>221</v>
      </c>
      <c r="M105" s="1" t="s">
        <v>222</v>
      </c>
      <c r="N105" s="1" t="s">
        <v>223</v>
      </c>
      <c r="O105" s="1" t="s">
        <v>35</v>
      </c>
      <c r="P105" s="16" t="s">
        <v>497</v>
      </c>
      <c r="Q105" s="1" t="s">
        <v>30</v>
      </c>
      <c r="S105" s="2">
        <v>4</v>
      </c>
      <c r="T105" s="2">
        <v>1.44</v>
      </c>
      <c r="U105" s="2">
        <v>25.07</v>
      </c>
      <c r="V105" s="2">
        <v>17.41</v>
      </c>
      <c r="W105" s="2">
        <v>802.25279999999998</v>
      </c>
      <c r="X105" s="2">
        <v>32</v>
      </c>
      <c r="Y105" s="2">
        <v>46.08</v>
      </c>
      <c r="Z105" s="1" t="s">
        <v>501</v>
      </c>
      <c r="AA105" s="1" t="s">
        <v>36</v>
      </c>
      <c r="AB105" s="12" t="str">
        <f>HYPERLINK("")</f>
        <v/>
      </c>
      <c r="AC105" s="12" t="str">
        <f>HYPERLINK("http://www.irisfmg.com/doc/images/piastrelle_tiles/ACTIVE/textures/urban_active-643/codes/IASX600292X8@3.jpg")</f>
        <v>http://www.irisfmg.com/doc/images/piastrelle_tiles/ACTIVE/textures/urban_active-643/codes/IASX600292X8@3.jpg</v>
      </c>
      <c r="AD105" s="1" t="s">
        <v>31</v>
      </c>
      <c r="AE105" s="1" t="s">
        <v>529</v>
      </c>
      <c r="AF105" s="1"/>
    </row>
    <row r="106" spans="1:32" x14ac:dyDescent="0.25">
      <c r="A106" s="1" t="s">
        <v>502</v>
      </c>
      <c r="B106" s="1" t="s">
        <v>41</v>
      </c>
      <c r="C106" s="15" t="s">
        <v>42</v>
      </c>
      <c r="D106" s="1" t="s">
        <v>503</v>
      </c>
      <c r="E106" s="1" t="s">
        <v>227</v>
      </c>
      <c r="F106" s="1" t="s">
        <v>228</v>
      </c>
      <c r="G106" s="2"/>
      <c r="H106" s="1" t="s">
        <v>48</v>
      </c>
      <c r="I106" s="1" t="s">
        <v>49</v>
      </c>
      <c r="J106" s="1" t="s">
        <v>34</v>
      </c>
      <c r="K106" s="19">
        <v>8</v>
      </c>
      <c r="L106" s="1" t="s">
        <v>221</v>
      </c>
      <c r="M106" s="1" t="s">
        <v>222</v>
      </c>
      <c r="N106" s="1" t="s">
        <v>223</v>
      </c>
      <c r="O106" s="1" t="s">
        <v>35</v>
      </c>
      <c r="P106" s="16" t="s">
        <v>497</v>
      </c>
      <c r="Q106" s="1" t="s">
        <v>30</v>
      </c>
      <c r="S106" s="2">
        <v>4</v>
      </c>
      <c r="T106" s="2">
        <v>1.44</v>
      </c>
      <c r="U106" s="2">
        <v>25.07</v>
      </c>
      <c r="V106" s="2">
        <v>17.41</v>
      </c>
      <c r="W106" s="2">
        <v>802.25279999999998</v>
      </c>
      <c r="X106" s="2">
        <v>32</v>
      </c>
      <c r="Y106" s="2">
        <v>46.08</v>
      </c>
      <c r="Z106" s="1" t="s">
        <v>504</v>
      </c>
      <c r="AA106" s="1" t="s">
        <v>36</v>
      </c>
      <c r="AB106" s="12" t="str">
        <f>HYPERLINK("")</f>
        <v/>
      </c>
      <c r="AC106" s="12" t="str">
        <f>HYPERLINK("http://www.irisfmg.com/doc/images/piastrelle_tiles/ACTIVE/textures/urban_active-643/codes/IASX600293X8@1.jpg")</f>
        <v>http://www.irisfmg.com/doc/images/piastrelle_tiles/ACTIVE/textures/urban_active-643/codes/IASX600293X8@1.jpg</v>
      </c>
      <c r="AD106" s="1" t="s">
        <v>31</v>
      </c>
      <c r="AE106" s="1" t="s">
        <v>529</v>
      </c>
      <c r="AF106" s="1"/>
    </row>
    <row r="107" spans="1:32" x14ac:dyDescent="0.25">
      <c r="A107" s="1" t="s">
        <v>505</v>
      </c>
      <c r="B107" s="1" t="s">
        <v>41</v>
      </c>
      <c r="C107" s="15" t="s">
        <v>42</v>
      </c>
      <c r="D107" s="1" t="s">
        <v>506</v>
      </c>
      <c r="E107" s="1" t="s">
        <v>219</v>
      </c>
      <c r="F107" s="1" t="s">
        <v>220</v>
      </c>
      <c r="G107" s="2"/>
      <c r="H107" s="1" t="s">
        <v>48</v>
      </c>
      <c r="I107" s="1" t="s">
        <v>49</v>
      </c>
      <c r="J107" s="1" t="s">
        <v>34</v>
      </c>
      <c r="K107" s="19">
        <v>8</v>
      </c>
      <c r="L107" s="1" t="s">
        <v>221</v>
      </c>
      <c r="M107" s="1" t="s">
        <v>222</v>
      </c>
      <c r="N107" s="1" t="s">
        <v>223</v>
      </c>
      <c r="O107" s="1" t="s">
        <v>35</v>
      </c>
      <c r="P107" s="16" t="s">
        <v>497</v>
      </c>
      <c r="Q107" s="1" t="s">
        <v>30</v>
      </c>
      <c r="S107" s="2">
        <v>4</v>
      </c>
      <c r="T107" s="2">
        <v>1.44</v>
      </c>
      <c r="U107" s="2">
        <v>25.07</v>
      </c>
      <c r="V107" s="2">
        <v>17.41</v>
      </c>
      <c r="W107" s="2">
        <v>802.25279999999998</v>
      </c>
      <c r="X107" s="2">
        <v>32</v>
      </c>
      <c r="Y107" s="2">
        <v>46.08</v>
      </c>
      <c r="Z107" s="1" t="s">
        <v>507</v>
      </c>
      <c r="AA107" s="1" t="s">
        <v>36</v>
      </c>
      <c r="AB107" s="12" t="str">
        <f>HYPERLINK("")</f>
        <v/>
      </c>
      <c r="AC107" s="12" t="str">
        <f>HYPERLINK("http://www.irisfmg.com/doc/images/piastrelle_tiles/ACTIVE/textures/urban_active-643/codes/IASX600295X8@4.jpg")</f>
        <v>http://www.irisfmg.com/doc/images/piastrelle_tiles/ACTIVE/textures/urban_active-643/codes/IASX600295X8@4.jpg</v>
      </c>
      <c r="AD107" s="1" t="s">
        <v>31</v>
      </c>
      <c r="AE107" s="1" t="s">
        <v>529</v>
      </c>
      <c r="AF107" s="1"/>
    </row>
    <row r="108" spans="1:32" x14ac:dyDescent="0.25">
      <c r="A108" s="1" t="s">
        <v>508</v>
      </c>
      <c r="B108" s="1" t="s">
        <v>509</v>
      </c>
      <c r="C108" s="15" t="s">
        <v>510</v>
      </c>
      <c r="D108" s="1" t="s">
        <v>511</v>
      </c>
      <c r="E108" s="1" t="s">
        <v>512</v>
      </c>
      <c r="F108" s="1" t="s">
        <v>238</v>
      </c>
      <c r="G108" s="1" t="s">
        <v>104</v>
      </c>
      <c r="H108" s="1" t="s">
        <v>48</v>
      </c>
      <c r="I108" s="1" t="s">
        <v>49</v>
      </c>
      <c r="J108" s="2"/>
      <c r="K108" s="19">
        <v>8</v>
      </c>
      <c r="L108" s="1" t="s">
        <v>221</v>
      </c>
      <c r="M108" s="1" t="s">
        <v>222</v>
      </c>
      <c r="N108" s="1" t="s">
        <v>223</v>
      </c>
      <c r="O108" s="1" t="s">
        <v>105</v>
      </c>
      <c r="P108" s="16" t="s">
        <v>513</v>
      </c>
      <c r="Q108" s="1" t="s">
        <v>30</v>
      </c>
      <c r="S108" s="2">
        <v>10</v>
      </c>
      <c r="T108" s="2">
        <v>0.42</v>
      </c>
      <c r="U108" s="2">
        <v>7.8</v>
      </c>
      <c r="V108" s="2">
        <v>0.78</v>
      </c>
      <c r="W108" s="2">
        <v>0</v>
      </c>
      <c r="X108" s="2">
        <v>0</v>
      </c>
      <c r="Y108" s="2">
        <v>0</v>
      </c>
      <c r="Z108" s="1" t="s">
        <v>514</v>
      </c>
      <c r="AA108" s="1" t="s">
        <v>36</v>
      </c>
      <c r="AB108" s="12" t="str">
        <f>HYPERLINK("")</f>
        <v/>
      </c>
      <c r="AC108" s="12" t="str">
        <f>HYPERLINK("http://www.irisfmg.com/doc/images/piastrelle_tiles/ACTIVE/textures/urban_active-643/codes/IASX670291X8@1.jpg")</f>
        <v>http://www.irisfmg.com/doc/images/piastrelle_tiles/ACTIVE/textures/urban_active-643/codes/IASX670291X8@1.jpg</v>
      </c>
      <c r="AD108" s="1" t="s">
        <v>31</v>
      </c>
      <c r="AE108" s="1" t="s">
        <v>529</v>
      </c>
      <c r="AF108" s="1"/>
    </row>
    <row r="109" spans="1:32" x14ac:dyDescent="0.25">
      <c r="A109" s="1" t="s">
        <v>515</v>
      </c>
      <c r="B109" s="1" t="s">
        <v>509</v>
      </c>
      <c r="C109" s="15" t="s">
        <v>510</v>
      </c>
      <c r="D109" s="1" t="s">
        <v>516</v>
      </c>
      <c r="E109" s="1" t="s">
        <v>517</v>
      </c>
      <c r="F109" s="1" t="s">
        <v>233</v>
      </c>
      <c r="G109" s="1" t="s">
        <v>104</v>
      </c>
      <c r="H109" s="1" t="s">
        <v>48</v>
      </c>
      <c r="I109" s="1" t="s">
        <v>49</v>
      </c>
      <c r="J109" s="2"/>
      <c r="K109" s="19">
        <v>8</v>
      </c>
      <c r="L109" s="1" t="s">
        <v>221</v>
      </c>
      <c r="M109" s="1" t="s">
        <v>222</v>
      </c>
      <c r="N109" s="1" t="s">
        <v>223</v>
      </c>
      <c r="O109" s="1" t="s">
        <v>105</v>
      </c>
      <c r="P109" s="16" t="s">
        <v>513</v>
      </c>
      <c r="Q109" s="1" t="s">
        <v>30</v>
      </c>
      <c r="S109" s="2">
        <v>10</v>
      </c>
      <c r="T109" s="2">
        <v>0.42</v>
      </c>
      <c r="U109" s="2">
        <v>7.8</v>
      </c>
      <c r="V109" s="2">
        <v>0.78</v>
      </c>
      <c r="W109" s="2">
        <v>0</v>
      </c>
      <c r="X109" s="2">
        <v>0</v>
      </c>
      <c r="Y109" s="2">
        <v>0</v>
      </c>
      <c r="Z109" s="1" t="s">
        <v>518</v>
      </c>
      <c r="AA109" s="1" t="s">
        <v>36</v>
      </c>
      <c r="AB109" s="12" t="str">
        <f>HYPERLINK("")</f>
        <v/>
      </c>
      <c r="AC109" s="12" t="str">
        <f>HYPERLINK("http://www.irisfmg.com/doc/images/piastrelle_tiles/ACTIVE/textures/urban_active-643/codes/IASX670292X8@3.jpg")</f>
        <v>http://www.irisfmg.com/doc/images/piastrelle_tiles/ACTIVE/textures/urban_active-643/codes/IASX670292X8@3.jpg</v>
      </c>
      <c r="AD109" s="1" t="s">
        <v>31</v>
      </c>
      <c r="AE109" s="1" t="s">
        <v>529</v>
      </c>
      <c r="AF109" s="1"/>
    </row>
    <row r="110" spans="1:32" x14ac:dyDescent="0.25">
      <c r="A110" s="1" t="s">
        <v>519</v>
      </c>
      <c r="B110" s="1" t="s">
        <v>509</v>
      </c>
      <c r="C110" s="15" t="s">
        <v>510</v>
      </c>
      <c r="D110" s="1" t="s">
        <v>520</v>
      </c>
      <c r="E110" s="1" t="s">
        <v>521</v>
      </c>
      <c r="F110" s="1" t="s">
        <v>228</v>
      </c>
      <c r="G110" s="1" t="s">
        <v>104</v>
      </c>
      <c r="H110" s="1" t="s">
        <v>48</v>
      </c>
      <c r="I110" s="1" t="s">
        <v>49</v>
      </c>
      <c r="J110" s="2"/>
      <c r="K110" s="19">
        <v>8</v>
      </c>
      <c r="L110" s="1" t="s">
        <v>221</v>
      </c>
      <c r="M110" s="1" t="s">
        <v>222</v>
      </c>
      <c r="N110" s="1" t="s">
        <v>223</v>
      </c>
      <c r="O110" s="1" t="s">
        <v>105</v>
      </c>
      <c r="P110" s="16" t="s">
        <v>513</v>
      </c>
      <c r="Q110" s="1" t="s">
        <v>30</v>
      </c>
      <c r="S110" s="2">
        <v>10</v>
      </c>
      <c r="T110" s="2">
        <v>0.42</v>
      </c>
      <c r="U110" s="2">
        <v>7.8</v>
      </c>
      <c r="V110" s="2">
        <v>0.78</v>
      </c>
      <c r="W110" s="2">
        <v>0</v>
      </c>
      <c r="X110" s="2">
        <v>0</v>
      </c>
      <c r="Y110" s="2">
        <v>0</v>
      </c>
      <c r="Z110" s="1" t="s">
        <v>522</v>
      </c>
      <c r="AA110" s="1" t="s">
        <v>36</v>
      </c>
      <c r="AB110" s="12" t="str">
        <f>HYPERLINK("")</f>
        <v/>
      </c>
      <c r="AC110" s="12" t="str">
        <f>HYPERLINK("http://www.irisfmg.com/doc/images/piastrelle_tiles/ACTIVE/textures/urban_active-643/codes/IASX670293X8@2.jpg")</f>
        <v>http://www.irisfmg.com/doc/images/piastrelle_tiles/ACTIVE/textures/urban_active-643/codes/IASX670293X8@2.jpg</v>
      </c>
      <c r="AD110" s="1" t="s">
        <v>31</v>
      </c>
      <c r="AE110" s="1" t="s">
        <v>529</v>
      </c>
      <c r="AF110" s="1"/>
    </row>
    <row r="111" spans="1:32" x14ac:dyDescent="0.25">
      <c r="A111" s="1" t="s">
        <v>523</v>
      </c>
      <c r="B111" s="1" t="s">
        <v>509</v>
      </c>
      <c r="C111" s="15" t="s">
        <v>510</v>
      </c>
      <c r="D111" s="1" t="s">
        <v>524</v>
      </c>
      <c r="E111" s="1" t="s">
        <v>525</v>
      </c>
      <c r="F111" s="1" t="s">
        <v>220</v>
      </c>
      <c r="G111" s="1" t="s">
        <v>104</v>
      </c>
      <c r="H111" s="1" t="s">
        <v>48</v>
      </c>
      <c r="I111" s="1" t="s">
        <v>49</v>
      </c>
      <c r="J111" s="2"/>
      <c r="K111" s="19">
        <v>8</v>
      </c>
      <c r="L111" s="1" t="s">
        <v>221</v>
      </c>
      <c r="M111" s="1" t="s">
        <v>222</v>
      </c>
      <c r="N111" s="1" t="s">
        <v>223</v>
      </c>
      <c r="O111" s="1" t="s">
        <v>105</v>
      </c>
      <c r="P111" s="16" t="s">
        <v>513</v>
      </c>
      <c r="Q111" s="1" t="s">
        <v>30</v>
      </c>
      <c r="S111" s="2">
        <v>10</v>
      </c>
      <c r="T111" s="2">
        <v>0.42</v>
      </c>
      <c r="U111" s="2">
        <v>7.8</v>
      </c>
      <c r="V111" s="2">
        <v>0.78</v>
      </c>
      <c r="W111" s="2">
        <v>0</v>
      </c>
      <c r="X111" s="2">
        <v>0</v>
      </c>
      <c r="Y111" s="2">
        <v>0</v>
      </c>
      <c r="Z111" s="1" t="s">
        <v>526</v>
      </c>
      <c r="AA111" s="1" t="s">
        <v>36</v>
      </c>
      <c r="AB111" s="12" t="str">
        <f>HYPERLINK("")</f>
        <v/>
      </c>
      <c r="AC111" s="12" t="str">
        <f>HYPERLINK("http://www.irisfmg.com/doc/images/piastrelle_tiles/ACTIVE/textures/urban_active-643/codes/IASX670295X8@4.jpg")</f>
        <v>http://www.irisfmg.com/doc/images/piastrelle_tiles/ACTIVE/textures/urban_active-643/codes/IASX670295X8@4.jpg</v>
      </c>
      <c r="AD111" s="1" t="s">
        <v>31</v>
      </c>
      <c r="AE111" s="1" t="s">
        <v>529</v>
      </c>
      <c r="AF111" s="1"/>
    </row>
  </sheetData>
  <autoFilter ref="A1:AG111" xr:uid="{CD039645-2E10-4A05-9C4C-D0CE0206CE30}"/>
  <hyperlinks>
    <hyperlink ref="AH1" r:id="rId1" xr:uid="{814240D2-0610-46FC-83BF-FDCB1A26A793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Floris Federico</cp:lastModifiedBy>
  <dcterms:created xsi:type="dcterms:W3CDTF">2021-02-09T10:44:09Z</dcterms:created>
  <dcterms:modified xsi:type="dcterms:W3CDTF">2021-02-10T18:50:46Z</dcterms:modified>
</cp:coreProperties>
</file>